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635" firstSheet="1" activeTab="1"/>
  </bookViews>
  <sheets>
    <sheet name="прил к программе Культура (2)" sheetId="1" state="hidden" r:id="rId1"/>
    <sheet name="прил к программе Культура" sheetId="2" r:id="rId2"/>
  </sheets>
  <definedNames>
    <definedName name="OLE_LINK1" localSheetId="1">'прил к программе Культура'!#REF!</definedName>
    <definedName name="OLE_LINK1" localSheetId="0">'прил к программе Культура (2)'!#REF!</definedName>
    <definedName name="_xlnm.Print_Titles" localSheetId="1">'прил к программе Культура'!$6:$7</definedName>
    <definedName name="_xlnm.Print_Titles" localSheetId="0">'прил к программе Культура (2)'!$5:$6</definedName>
    <definedName name="_xlnm.Print_Area" localSheetId="1">'прил к программе Культура'!$A$1:$S$47</definedName>
  </definedNames>
  <calcPr fullCalcOnLoad="1"/>
</workbook>
</file>

<file path=xl/sharedStrings.xml><?xml version="1.0" encoding="utf-8"?>
<sst xmlns="http://schemas.openxmlformats.org/spreadsheetml/2006/main" count="171" uniqueCount="90">
  <si>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</si>
  <si>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</si>
  <si>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</si>
  <si>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</si>
  <si>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</si>
  <si>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</si>
  <si>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</si>
  <si>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</si>
  <si>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</si>
  <si>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</si>
  <si>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</si>
  <si>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</si>
  <si>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</si>
  <si>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</si>
  <si>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</si>
  <si>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</si>
  <si>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</si>
  <si>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</si>
  <si>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</si>
  <si>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</si>
  <si>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</si>
  <si>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</si>
  <si>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</si>
  <si>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</si>
  <si>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</si>
  <si>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</si>
  <si>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</si>
  <si>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</si>
  <si>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</si>
  <si>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</si>
  <si>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</si>
  <si>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</si>
  <si>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</si>
  <si>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</si>
  <si>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</si>
  <si>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</si>
  <si>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</si>
  <si>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</si>
  <si>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</si>
  <si>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</si>
  <si>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</si>
  <si>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</si>
  <si>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</si>
  <si>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</si>
  <si>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</si>
  <si>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</si>
  <si>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</si>
  <si>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</si>
  <si>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</si>
  <si>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</si>
  <si>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</si>
  <si>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</si>
  <si>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</si>
  <si>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</si>
  <si>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</si>
  <si>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</si>
  <si>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</si>
  <si>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</si>
  <si>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</si>
  <si>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</si>
  <si>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Обеспечение деятельности МБУК ЦКД ЗАТО Видяево</t>
  </si>
  <si>
    <t>1.1.2.</t>
  </si>
  <si>
    <t>Объемы финансирования (тыс. руб.)</t>
  </si>
  <si>
    <t>Наименование, единица измерения</t>
  </si>
  <si>
    <t>2019 год</t>
  </si>
  <si>
    <t>2020 год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</si>
  <si>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28.03.2016 № 225, от 04.05.2016 № 325, от 03.08.2016 №496, от 22.09.2016 №598, от __________№_____)</t>
  </si>
  <si>
    <t>Обеспечение деятельности МБОУДО ДМШ ЗАТО Видяево</t>
  </si>
  <si>
    <t>МБОУ ДО ДМШ ЗАТО Видяево</t>
  </si>
  <si>
    <t>2021 год</t>
  </si>
  <si>
    <t>2022 год</t>
  </si>
  <si>
    <t>2023 год</t>
  </si>
  <si>
    <t>2024 год</t>
  </si>
  <si>
    <t>2019-2024</t>
  </si>
  <si>
    <t>3.</t>
  </si>
  <si>
    <t>Задача 3. Развитие инфраструктуры, материально-технической и ресурсной базы культуры</t>
  </si>
  <si>
    <t>3.1.</t>
  </si>
  <si>
    <t>Увеличение количества зарегистрированных пользователей (по отношению к предшествующему году), %</t>
  </si>
  <si>
    <t>Увеличение посещаемости библиотеки (по отношению к предыдущему году), %</t>
  </si>
  <si>
    <t>Увеличение численности участников культурно - досуговых и просветительских мероприятий (по отношению к предшествующему году), %</t>
  </si>
  <si>
    <t>Увеличение посещаемости культурно-досугового учреждения (по отношению к предшествующему году), %</t>
  </si>
  <si>
    <t>Доля детей, ставших победителями и призерами региональных, всероссийских и международных мероприятий   (от общего числа обучающихся детской музыкальной школы), %</t>
  </si>
  <si>
    <t>Доля отремонтированных объектов внешнего благоустройства и историко-культурного значения от общего количества объектов, подлежащих ремонту, %</t>
  </si>
  <si>
    <t>Количество текущих и капитальных ремонтов, проведенных в муниципальных учреждениях культуры, ед.</t>
  </si>
  <si>
    <t xml:space="preserve">Приложение к    </t>
  </si>
  <si>
    <t xml:space="preserve"> подпрограмме «Развитие культуры и сохранение культурного наследия в ЗАТО Видяево» </t>
  </si>
  <si>
    <t xml:space="preserve">ПЕРЕЧЕНЬ
ОСНОВНЫХ МЕРОПРИЯТИЙ ПОДПРОГРАММЫ
«Развитие культуры и сохранение культурного наследия в ЗАТО Видяево» </t>
  </si>
  <si>
    <t>Доля населения, удовлетворенного условиями и качеством предоставляемых услуг, %</t>
  </si>
  <si>
    <t xml:space="preserve">МБУК ЦКД ЗАТО Видяево                            </t>
  </si>
  <si>
    <t>Основное мероприятие 3 «Развитие инфраструктуры, материально-технической и ресурсной базы культуры»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</si>
</sst>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0">
    <xf numFmtId="0" fontId="0" fillId="0" borderId="0" xfId="0" applyFont="1" applyAlignment="1">
      <alignment/>
    </xf>
    <xf numFmtId="0" fontId="46" fillId="0" borderId="0" xfId="0" applyFont="1" applyFill="1" applyAlignment="1">
      <alignment readingOrder="1"/>
    </xf>
    <xf numFmtId="0" fontId="46" fillId="0" borderId="0" xfId="0" applyFont="1" applyFill="1" applyAlignment="1">
      <alignment horizontal="center" wrapText="1" readingOrder="1"/>
    </xf>
    <xf numFmtId="0" fontId="46" fillId="0" borderId="0" xfId="0" applyFont="1" applyFill="1" applyAlignment="1">
      <alignment horizontal="center" readingOrder="1"/>
    </xf>
    <xf numFmtId="0" fontId="46" fillId="0" borderId="0" xfId="0" applyFont="1" applyFill="1" applyAlignment="1">
      <alignment horizontal="center" vertical="top" readingOrder="1"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readingOrder="1"/>
    </xf>
    <xf numFmtId="0" fontId="48" fillId="0" borderId="10" xfId="0" applyFont="1" applyFill="1" applyBorder="1" applyAlignment="1">
      <alignment horizontal="center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 vertical="top" wrapText="1"/>
    </xf>
    <xf numFmtId="172" fontId="47" fillId="0" borderId="13" xfId="0" applyNumberFormat="1" applyFont="1" applyFill="1" applyBorder="1" applyAlignment="1">
      <alignment horizontal="center" vertical="top" readingOrder="1"/>
    </xf>
    <xf numFmtId="172" fontId="47" fillId="0" borderId="13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horizontal="center" vertical="top" wrapText="1" readingOrder="1"/>
    </xf>
    <xf numFmtId="172" fontId="48" fillId="0" borderId="18" xfId="0" applyNumberFormat="1" applyFont="1" applyFill="1" applyBorder="1" applyAlignment="1">
      <alignment horizontal="center" vertical="top" readingOrder="1"/>
    </xf>
    <xf numFmtId="172" fontId="48" fillId="0" borderId="19" xfId="0" applyNumberFormat="1" applyFont="1" applyFill="1" applyBorder="1" applyAlignment="1">
      <alignment horizontal="center" vertical="top" readingOrder="1"/>
    </xf>
    <xf numFmtId="0" fontId="48" fillId="0" borderId="20" xfId="0" applyFont="1" applyFill="1" applyBorder="1" applyAlignment="1">
      <alignment horizontal="center" vertical="center" readingOrder="1"/>
    </xf>
    <xf numFmtId="172" fontId="47" fillId="0" borderId="10" xfId="0" applyNumberFormat="1" applyFont="1" applyFill="1" applyBorder="1" applyAlignment="1">
      <alignment horizontal="center" vertical="center" readingOrder="1"/>
    </xf>
    <xf numFmtId="172" fontId="47" fillId="0" borderId="21" xfId="0" applyNumberFormat="1" applyFont="1" applyFill="1" applyBorder="1" applyAlignment="1">
      <alignment horizontal="center" vertical="center" readingOrder="1"/>
    </xf>
    <xf numFmtId="0" fontId="48" fillId="0" borderId="22" xfId="0" applyFont="1" applyFill="1" applyBorder="1" applyAlignment="1">
      <alignment horizontal="center" readingOrder="1"/>
    </xf>
    <xf numFmtId="172" fontId="47" fillId="0" borderId="23" xfId="0" applyNumberFormat="1" applyFont="1" applyFill="1" applyBorder="1" applyAlignment="1">
      <alignment horizontal="center" vertical="center" readingOrder="1"/>
    </xf>
    <xf numFmtId="172" fontId="47" fillId="0" borderId="23" xfId="0" applyNumberFormat="1" applyFont="1" applyFill="1" applyBorder="1" applyAlignment="1">
      <alignment horizontal="center" readingOrder="1"/>
    </xf>
    <xf numFmtId="172" fontId="47" fillId="0" borderId="24" xfId="0" applyNumberFormat="1" applyFont="1" applyFill="1" applyBorder="1" applyAlignment="1">
      <alignment horizontal="center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47" fillId="0" borderId="14" xfId="0" applyFont="1" applyFill="1" applyBorder="1" applyAlignment="1">
      <alignment vertical="center" wrapText="1" readingOrder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25" xfId="0" applyFont="1" applyFill="1" applyBorder="1" applyAlignment="1">
      <alignment vertical="center" wrapText="1" readingOrder="1"/>
    </xf>
    <xf numFmtId="0" fontId="47" fillId="0" borderId="26" xfId="0" applyFont="1" applyFill="1" applyBorder="1" applyAlignment="1">
      <alignment vertical="top" wrapText="1" readingOrder="1"/>
    </xf>
    <xf numFmtId="172" fontId="47" fillId="0" borderId="26" xfId="0" applyNumberFormat="1" applyFont="1" applyFill="1" applyBorder="1" applyAlignment="1">
      <alignment vertical="top" readingOrder="1"/>
    </xf>
    <xf numFmtId="0" fontId="47" fillId="0" borderId="20" xfId="0" applyFont="1" applyFill="1" applyBorder="1" applyAlignment="1">
      <alignment horizontal="center" vertical="top" wrapText="1" readingOrder="1"/>
    </xf>
    <xf numFmtId="172" fontId="47" fillId="0" borderId="10" xfId="0" applyNumberFormat="1" applyFont="1" applyFill="1" applyBorder="1" applyAlignment="1">
      <alignment horizontal="center" vertical="top" readingOrder="1"/>
    </xf>
    <xf numFmtId="172" fontId="47" fillId="0" borderId="21" xfId="0" applyNumberFormat="1" applyFont="1" applyFill="1" applyBorder="1" applyAlignment="1">
      <alignment horizontal="center" vertical="top" readingOrder="1"/>
    </xf>
    <xf numFmtId="0" fontId="47" fillId="0" borderId="22" xfId="0" applyFont="1" applyFill="1" applyBorder="1" applyAlignment="1">
      <alignment horizontal="center" vertical="top" wrapText="1" readingOrder="1"/>
    </xf>
    <xf numFmtId="172" fontId="47" fillId="0" borderId="23" xfId="0" applyNumberFormat="1" applyFont="1" applyFill="1" applyBorder="1" applyAlignment="1">
      <alignment horizontal="center" vertical="top" readingOrder="1"/>
    </xf>
    <xf numFmtId="172" fontId="47" fillId="0" borderId="24" xfId="0" applyNumberFormat="1" applyFont="1" applyFill="1" applyBorder="1" applyAlignment="1">
      <alignment horizontal="center" vertical="top" readingOrder="1"/>
    </xf>
    <xf numFmtId="0" fontId="48" fillId="0" borderId="17" xfId="0" applyFont="1" applyFill="1" applyBorder="1" applyAlignment="1">
      <alignment vertical="center" wrapText="1"/>
    </xf>
    <xf numFmtId="172" fontId="48" fillId="0" borderId="18" xfId="0" applyNumberFormat="1" applyFont="1" applyFill="1" applyBorder="1" applyAlignment="1">
      <alignment horizontal="center" vertical="top" wrapText="1"/>
    </xf>
    <xf numFmtId="172" fontId="48" fillId="0" borderId="19" xfId="0" applyNumberFormat="1" applyFont="1" applyFill="1" applyBorder="1" applyAlignment="1">
      <alignment horizontal="center" vertical="top" wrapText="1"/>
    </xf>
    <xf numFmtId="0" fontId="48" fillId="0" borderId="20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readingOrder="1"/>
    </xf>
    <xf numFmtId="172" fontId="48" fillId="0" borderId="21" xfId="0" applyNumberFormat="1" applyFont="1" applyFill="1" applyBorder="1" applyAlignment="1">
      <alignment horizontal="center" vertical="top" wrapText="1"/>
    </xf>
    <xf numFmtId="0" fontId="48" fillId="0" borderId="22" xfId="0" applyFont="1" applyFill="1" applyBorder="1" applyAlignment="1">
      <alignment horizontal="center" vertical="top" wrapText="1"/>
    </xf>
    <xf numFmtId="172" fontId="48" fillId="0" borderId="23" xfId="0" applyNumberFormat="1" applyFont="1" applyFill="1" applyBorder="1" applyAlignment="1">
      <alignment horizontal="center" vertical="top" readingOrder="1"/>
    </xf>
    <xf numFmtId="172" fontId="48" fillId="0" borderId="23" xfId="0" applyNumberFormat="1" applyFont="1" applyFill="1" applyBorder="1" applyAlignment="1">
      <alignment horizontal="center" vertical="top" wrapText="1"/>
    </xf>
    <xf numFmtId="172" fontId="48" fillId="0" borderId="24" xfId="0" applyNumberFormat="1" applyFont="1" applyFill="1" applyBorder="1" applyAlignment="1">
      <alignment horizontal="center" vertical="top" wrapText="1"/>
    </xf>
    <xf numFmtId="172" fontId="46" fillId="0" borderId="0" xfId="0" applyNumberFormat="1" applyFont="1" applyFill="1" applyAlignment="1">
      <alignment horizontal="center" vertical="top" readingOrder="1"/>
    </xf>
    <xf numFmtId="0" fontId="46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readingOrder="1"/>
    </xf>
    <xf numFmtId="0" fontId="47" fillId="0" borderId="26" xfId="0" applyFont="1" applyFill="1" applyBorder="1" applyAlignment="1">
      <alignment vertical="top" wrapText="1"/>
    </xf>
    <xf numFmtId="0" fontId="47" fillId="0" borderId="27" xfId="0" applyFont="1" applyFill="1" applyBorder="1" applyAlignment="1">
      <alignment vertical="top" wrapText="1"/>
    </xf>
    <xf numFmtId="172" fontId="47" fillId="0" borderId="26" xfId="0" applyNumberFormat="1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8" fillId="0" borderId="1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/>
    </xf>
    <xf numFmtId="0" fontId="46" fillId="33" borderId="0" xfId="0" applyFont="1" applyFill="1" applyAlignment="1">
      <alignment horizontal="center" readingOrder="1"/>
    </xf>
    <xf numFmtId="0" fontId="46" fillId="33" borderId="0" xfId="0" applyFont="1" applyFill="1" applyAlignment="1">
      <alignment readingOrder="1"/>
    </xf>
    <xf numFmtId="0" fontId="46" fillId="33" borderId="0" xfId="0" applyFont="1" applyFill="1" applyAlignment="1">
      <alignment horizontal="center" wrapText="1" readingOrder="1"/>
    </xf>
    <xf numFmtId="0" fontId="46" fillId="33" borderId="0" xfId="0" applyFont="1" applyFill="1" applyAlignment="1">
      <alignment horizontal="center" vertical="top" readingOrder="1"/>
    </xf>
    <xf numFmtId="0" fontId="46" fillId="33" borderId="0" xfId="0" applyFont="1" applyFill="1" applyAlignment="1">
      <alignment horizontal="center" vertical="top" wrapText="1" readingOrder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 readingOrder="1"/>
    </xf>
    <xf numFmtId="0" fontId="47" fillId="33" borderId="10" xfId="0" applyFont="1" applyFill="1" applyBorder="1" applyAlignment="1">
      <alignment horizontal="center" vertical="top" wrapText="1" readingOrder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 readingOrder="1"/>
    </xf>
    <xf numFmtId="0" fontId="48" fillId="33" borderId="14" xfId="0" applyFont="1" applyFill="1" applyBorder="1" applyAlignment="1">
      <alignment vertical="top" wrapText="1"/>
    </xf>
    <xf numFmtId="0" fontId="47" fillId="33" borderId="28" xfId="0" applyFont="1" applyFill="1" applyBorder="1" applyAlignment="1">
      <alignment readingOrder="1"/>
    </xf>
    <xf numFmtId="0" fontId="48" fillId="33" borderId="15" xfId="0" applyFont="1" applyFill="1" applyBorder="1" applyAlignment="1">
      <alignment horizontal="center" vertical="top" wrapText="1"/>
    </xf>
    <xf numFmtId="0" fontId="47" fillId="33" borderId="29" xfId="0" applyFont="1" applyFill="1" applyBorder="1" applyAlignment="1">
      <alignment readingOrder="1"/>
    </xf>
    <xf numFmtId="0" fontId="48" fillId="33" borderId="30" xfId="0" applyFont="1" applyFill="1" applyBorder="1" applyAlignment="1">
      <alignment horizontal="center" vertical="top" readingOrder="1"/>
    </xf>
    <xf numFmtId="0" fontId="47" fillId="33" borderId="16" xfId="0" applyFont="1" applyFill="1" applyBorder="1" applyAlignment="1">
      <alignment readingOrder="1"/>
    </xf>
    <xf numFmtId="0" fontId="48" fillId="33" borderId="26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7" fillId="33" borderId="29" xfId="0" applyFont="1" applyFill="1" applyBorder="1" applyAlignment="1">
      <alignment horizontal="center" vertical="top" wrapText="1"/>
    </xf>
    <xf numFmtId="0" fontId="47" fillId="33" borderId="26" xfId="0" applyFont="1" applyFill="1" applyBorder="1" applyAlignment="1">
      <alignment horizontal="center" vertical="top" readingOrder="1"/>
    </xf>
    <xf numFmtId="0" fontId="0" fillId="33" borderId="26" xfId="0" applyFont="1" applyFill="1" applyBorder="1" applyAlignment="1">
      <alignment horizontal="center" vertical="top" readingOrder="1"/>
    </xf>
    <xf numFmtId="0" fontId="0" fillId="33" borderId="26" xfId="0" applyFont="1" applyFill="1" applyBorder="1" applyAlignment="1">
      <alignment vertical="top" wrapText="1"/>
    </xf>
    <xf numFmtId="0" fontId="0" fillId="33" borderId="26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center" vertical="top"/>
    </xf>
    <xf numFmtId="0" fontId="47" fillId="33" borderId="0" xfId="0" applyFont="1" applyFill="1" applyAlignment="1">
      <alignment readingOrder="1"/>
    </xf>
    <xf numFmtId="0" fontId="48" fillId="33" borderId="13" xfId="0" applyFont="1" applyFill="1" applyBorder="1" applyAlignment="1">
      <alignment vertical="top" wrapText="1"/>
    </xf>
    <xf numFmtId="0" fontId="47" fillId="33" borderId="0" xfId="0" applyFont="1" applyFill="1" applyBorder="1" applyAlignment="1">
      <alignment horizontal="left" vertical="top" wrapText="1"/>
    </xf>
    <xf numFmtId="172" fontId="47" fillId="33" borderId="29" xfId="0" applyNumberFormat="1" applyFont="1" applyFill="1" applyBorder="1" applyAlignment="1">
      <alignment horizontal="center" vertical="top" wrapText="1"/>
    </xf>
    <xf numFmtId="0" fontId="48" fillId="33" borderId="14" xfId="0" applyFont="1" applyFill="1" applyBorder="1" applyAlignment="1">
      <alignment horizontal="center" vertical="top" wrapText="1" readingOrder="1"/>
    </xf>
    <xf numFmtId="2" fontId="47" fillId="33" borderId="26" xfId="0" applyNumberFormat="1" applyFont="1" applyFill="1" applyBorder="1" applyAlignment="1">
      <alignment horizontal="center" vertical="top" readingOrder="1"/>
    </xf>
    <xf numFmtId="2" fontId="47" fillId="33" borderId="27" xfId="0" applyNumberFormat="1" applyFont="1" applyFill="1" applyBorder="1" applyAlignment="1">
      <alignment horizontal="center" vertical="top" readingOrder="1"/>
    </xf>
    <xf numFmtId="2" fontId="47" fillId="33" borderId="26" xfId="0" applyNumberFormat="1" applyFont="1" applyFill="1" applyBorder="1" applyAlignment="1">
      <alignment horizontal="center" vertical="center" readingOrder="1"/>
    </xf>
    <xf numFmtId="0" fontId="48" fillId="33" borderId="20" xfId="0" applyFont="1" applyFill="1" applyBorder="1" applyAlignment="1">
      <alignment horizontal="center" vertical="top" wrapText="1"/>
    </xf>
    <xf numFmtId="0" fontId="48" fillId="33" borderId="22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 readingOrder="1"/>
    </xf>
    <xf numFmtId="0" fontId="47" fillId="33" borderId="15" xfId="0" applyFont="1" applyFill="1" applyBorder="1" applyAlignment="1">
      <alignment horizontal="center" vertical="top" wrapText="1" readingOrder="1"/>
    </xf>
    <xf numFmtId="0" fontId="47" fillId="33" borderId="30" xfId="0" applyFont="1" applyFill="1" applyBorder="1" applyAlignment="1">
      <alignment horizontal="center" vertical="top" wrapText="1" readingOrder="1"/>
    </xf>
    <xf numFmtId="0" fontId="47" fillId="33" borderId="10" xfId="0" applyFont="1" applyFill="1" applyBorder="1" applyAlignment="1">
      <alignment horizontal="center" vertical="top" readingOrder="1"/>
    </xf>
    <xf numFmtId="0" fontId="48" fillId="33" borderId="31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top" readingOrder="1"/>
    </xf>
    <xf numFmtId="2" fontId="47" fillId="33" borderId="13" xfId="0" applyNumberFormat="1" applyFont="1" applyFill="1" applyBorder="1" applyAlignment="1">
      <alignment horizontal="center" vertical="top" readingOrder="1"/>
    </xf>
    <xf numFmtId="0" fontId="47" fillId="0" borderId="10" xfId="0" applyFont="1" applyBorder="1" applyAlignment="1">
      <alignment horizontal="center" vertical="top" readingOrder="1"/>
    </xf>
    <xf numFmtId="0" fontId="47" fillId="33" borderId="10" xfId="0" applyFont="1" applyFill="1" applyBorder="1" applyAlignment="1">
      <alignment vertical="top" wrapText="1" readingOrder="1"/>
    </xf>
    <xf numFmtId="0" fontId="47" fillId="33" borderId="13" xfId="0" applyFont="1" applyFill="1" applyBorder="1" applyAlignment="1">
      <alignment horizontal="center" vertical="top" wrapText="1" readingOrder="1"/>
    </xf>
    <xf numFmtId="4" fontId="48" fillId="33" borderId="14" xfId="0" applyNumberFormat="1" applyFont="1" applyFill="1" applyBorder="1" applyAlignment="1">
      <alignment horizontal="center" vertical="top" wrapText="1"/>
    </xf>
    <xf numFmtId="4" fontId="48" fillId="33" borderId="13" xfId="0" applyNumberFormat="1" applyFont="1" applyFill="1" applyBorder="1" applyAlignment="1">
      <alignment horizontal="center" vertical="top" wrapText="1"/>
    </xf>
    <xf numFmtId="4" fontId="48" fillId="33" borderId="29" xfId="0" applyNumberFormat="1" applyFont="1" applyFill="1" applyBorder="1" applyAlignment="1">
      <alignment horizontal="center" vertical="top" wrapText="1"/>
    </xf>
    <xf numFmtId="4" fontId="47" fillId="33" borderId="26" xfId="0" applyNumberFormat="1" applyFont="1" applyFill="1" applyBorder="1" applyAlignment="1">
      <alignment horizontal="center" vertical="top" wrapText="1"/>
    </xf>
    <xf numFmtId="4" fontId="0" fillId="33" borderId="26" xfId="0" applyNumberFormat="1" applyFont="1" applyFill="1" applyBorder="1" applyAlignment="1">
      <alignment horizontal="center" vertical="top"/>
    </xf>
    <xf numFmtId="4" fontId="0" fillId="33" borderId="29" xfId="0" applyNumberFormat="1" applyFont="1" applyFill="1" applyBorder="1" applyAlignment="1">
      <alignment horizontal="center" vertical="top"/>
    </xf>
    <xf numFmtId="4" fontId="0" fillId="33" borderId="27" xfId="0" applyNumberFormat="1" applyFont="1" applyFill="1" applyBorder="1" applyAlignment="1">
      <alignment horizontal="center" vertical="top"/>
    </xf>
    <xf numFmtId="4" fontId="48" fillId="33" borderId="28" xfId="0" applyNumberFormat="1" applyFont="1" applyFill="1" applyBorder="1" applyAlignment="1">
      <alignment horizontal="center" vertical="top" wrapText="1"/>
    </xf>
    <xf numFmtId="4" fontId="47" fillId="33" borderId="29" xfId="0" applyNumberFormat="1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center" wrapText="1" readingOrder="1"/>
    </xf>
    <xf numFmtId="0" fontId="47" fillId="33" borderId="26" xfId="0" applyFont="1" applyFill="1" applyBorder="1" applyAlignment="1">
      <alignment horizontal="center" vertical="center" wrapText="1" readingOrder="1"/>
    </xf>
    <xf numFmtId="0" fontId="47" fillId="33" borderId="27" xfId="0" applyFont="1" applyFill="1" applyBorder="1" applyAlignment="1">
      <alignment horizontal="center" vertical="center" wrapText="1" readingOrder="1"/>
    </xf>
    <xf numFmtId="0" fontId="47" fillId="33" borderId="13" xfId="0" applyFont="1" applyFill="1" applyBorder="1" applyAlignment="1">
      <alignment readingOrder="1"/>
    </xf>
    <xf numFmtId="2" fontId="46" fillId="0" borderId="0" xfId="0" applyNumberFormat="1" applyFont="1" applyFill="1" applyAlignment="1">
      <alignment horizontal="center" vertical="top" readingOrder="1"/>
    </xf>
    <xf numFmtId="4" fontId="47" fillId="33" borderId="15" xfId="0" applyNumberFormat="1" applyFont="1" applyFill="1" applyBorder="1" applyAlignment="1">
      <alignment horizontal="center" vertical="top" wrapText="1"/>
    </xf>
    <xf numFmtId="4" fontId="47" fillId="33" borderId="30" xfId="0" applyNumberFormat="1" applyFont="1" applyFill="1" applyBorder="1" applyAlignment="1">
      <alignment horizontal="center" vertical="top" wrapText="1"/>
    </xf>
    <xf numFmtId="4" fontId="47" fillId="33" borderId="30" xfId="0" applyNumberFormat="1" applyFont="1" applyFill="1" applyBorder="1" applyAlignment="1">
      <alignment horizontal="center" vertical="top" readingOrder="1"/>
    </xf>
    <xf numFmtId="4" fontId="47" fillId="33" borderId="27" xfId="0" applyNumberFormat="1" applyFont="1" applyFill="1" applyBorder="1" applyAlignment="1">
      <alignment horizontal="center" vertical="top" readingOrder="1"/>
    </xf>
    <xf numFmtId="2" fontId="47" fillId="33" borderId="13" xfId="0" applyNumberFormat="1" applyFont="1" applyFill="1" applyBorder="1" applyAlignment="1">
      <alignment horizontal="center" vertical="top" wrapText="1"/>
    </xf>
    <xf numFmtId="2" fontId="47" fillId="33" borderId="27" xfId="0" applyNumberFormat="1" applyFont="1" applyFill="1" applyBorder="1" applyAlignment="1">
      <alignment horizontal="center" vertical="center" readingOrder="1"/>
    </xf>
    <xf numFmtId="0" fontId="47" fillId="33" borderId="26" xfId="0" applyFont="1" applyFill="1" applyBorder="1" applyAlignment="1">
      <alignment readingOrder="1"/>
    </xf>
    <xf numFmtId="0" fontId="47" fillId="33" borderId="27" xfId="0" applyFont="1" applyFill="1" applyBorder="1" applyAlignment="1">
      <alignment readingOrder="1"/>
    </xf>
    <xf numFmtId="4" fontId="48" fillId="33" borderId="32" xfId="0" applyNumberFormat="1" applyFont="1" applyFill="1" applyBorder="1" applyAlignment="1">
      <alignment horizontal="center" vertical="top" wrapText="1" readingOrder="1"/>
    </xf>
    <xf numFmtId="4" fontId="48" fillId="33" borderId="10" xfId="0" applyNumberFormat="1" applyFont="1" applyFill="1" applyBorder="1" applyAlignment="1">
      <alignment horizontal="center" vertical="top" readingOrder="1"/>
    </xf>
    <xf numFmtId="4" fontId="48" fillId="33" borderId="23" xfId="0" applyNumberFormat="1" applyFont="1" applyFill="1" applyBorder="1" applyAlignment="1">
      <alignment horizontal="center" vertical="top" readingOrder="1"/>
    </xf>
    <xf numFmtId="4" fontId="47" fillId="33" borderId="15" xfId="0" applyNumberFormat="1" applyFont="1" applyFill="1" applyBorder="1" applyAlignment="1">
      <alignment horizontal="center" vertical="top" readingOrder="1"/>
    </xf>
    <xf numFmtId="4" fontId="47" fillId="33" borderId="13" xfId="0" applyNumberFormat="1" applyFont="1" applyFill="1" applyBorder="1" applyAlignment="1">
      <alignment horizontal="center" vertical="top" wrapText="1"/>
    </xf>
    <xf numFmtId="4" fontId="47" fillId="33" borderId="26" xfId="0" applyNumberFormat="1" applyFont="1" applyFill="1" applyBorder="1" applyAlignment="1">
      <alignment horizontal="center" vertical="center" readingOrder="1"/>
    </xf>
    <xf numFmtId="4" fontId="47" fillId="33" borderId="27" xfId="0" applyNumberFormat="1" applyFont="1" applyFill="1" applyBorder="1" applyAlignment="1">
      <alignment horizontal="center" vertical="center" readingOrder="1"/>
    </xf>
    <xf numFmtId="4" fontId="47" fillId="33" borderId="13" xfId="0" applyNumberFormat="1" applyFont="1" applyFill="1" applyBorder="1" applyAlignment="1">
      <alignment horizontal="center" vertical="center" readingOrder="1"/>
    </xf>
    <xf numFmtId="0" fontId="47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49" fillId="0" borderId="0" xfId="0" applyFont="1" applyFill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33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48" fillId="0" borderId="25" xfId="0" applyFont="1" applyFill="1" applyBorder="1" applyAlignment="1">
      <alignment vertical="top" wrapText="1"/>
    </xf>
    <xf numFmtId="0" fontId="48" fillId="0" borderId="33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left" vertical="top" wrapText="1"/>
    </xf>
    <xf numFmtId="0" fontId="47" fillId="0" borderId="26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7" fillId="0" borderId="26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25" xfId="0" applyFont="1" applyFill="1" applyBorder="1" applyAlignment="1">
      <alignment horizontal="center" vertical="top" wrapText="1" readingOrder="1"/>
    </xf>
    <xf numFmtId="0" fontId="47" fillId="0" borderId="0" xfId="0" applyFont="1" applyFill="1" applyBorder="1" applyAlignment="1">
      <alignment horizontal="center" vertical="top" wrapText="1" readingOrder="1"/>
    </xf>
    <xf numFmtId="0" fontId="47" fillId="0" borderId="34" xfId="0" applyFont="1" applyFill="1" applyBorder="1" applyAlignment="1">
      <alignment horizontal="center" vertical="top" wrapText="1" readingOrder="1"/>
    </xf>
    <xf numFmtId="0" fontId="47" fillId="0" borderId="12" xfId="0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8" fillId="0" borderId="15" xfId="0" applyFont="1" applyFill="1" applyBorder="1" applyAlignment="1">
      <alignment vertical="top" wrapText="1"/>
    </xf>
    <xf numFmtId="0" fontId="48" fillId="0" borderId="0" xfId="0" applyFont="1" applyFill="1" applyBorder="1" applyAlignment="1">
      <alignment wrapText="1"/>
    </xf>
    <xf numFmtId="0" fontId="48" fillId="0" borderId="29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vertical="top" readingOrder="1"/>
    </xf>
    <xf numFmtId="0" fontId="47" fillId="0" borderId="26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 readingOrder="1"/>
    </xf>
    <xf numFmtId="0" fontId="47" fillId="0" borderId="27" xfId="0" applyFont="1" applyFill="1" applyBorder="1" applyAlignment="1">
      <alignment horizontal="left" vertical="top" wrapText="1" readingOrder="1"/>
    </xf>
    <xf numFmtId="0" fontId="0" fillId="0" borderId="26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47" fillId="0" borderId="35" xfId="0" applyFont="1" applyFill="1" applyBorder="1" applyAlignment="1">
      <alignment horizontal="center" vertical="top" wrapText="1" readingOrder="1"/>
    </xf>
    <xf numFmtId="0" fontId="47" fillId="0" borderId="36" xfId="0" applyFont="1" applyFill="1" applyBorder="1" applyAlignment="1">
      <alignment horizontal="center" vertical="top" wrapText="1" readingOrder="1"/>
    </xf>
    <xf numFmtId="0" fontId="47" fillId="0" borderId="32" xfId="0" applyFont="1" applyFill="1" applyBorder="1" applyAlignment="1">
      <alignment horizontal="center" vertical="top" wrapText="1" readingOrder="1"/>
    </xf>
    <xf numFmtId="0" fontId="47" fillId="0" borderId="28" xfId="0" applyFont="1" applyFill="1" applyBorder="1" applyAlignment="1">
      <alignment vertical="top" wrapText="1" readingOrder="1"/>
    </xf>
    <xf numFmtId="0" fontId="0" fillId="0" borderId="29" xfId="0" applyFont="1" applyFill="1" applyBorder="1" applyAlignment="1">
      <alignment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0" fontId="0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47" fillId="0" borderId="28" xfId="0" applyFont="1" applyFill="1" applyBorder="1" applyAlignment="1">
      <alignment horizontal="center" vertical="top" wrapText="1"/>
    </xf>
    <xf numFmtId="0" fontId="47" fillId="0" borderId="29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 wrapText="1" readingOrder="1"/>
    </xf>
    <xf numFmtId="0" fontId="0" fillId="0" borderId="26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47" fillId="33" borderId="13" xfId="0" applyFont="1" applyFill="1" applyBorder="1" applyAlignment="1">
      <alignment vertical="top" readingOrder="1"/>
    </xf>
    <xf numFmtId="0" fontId="0" fillId="0" borderId="26" xfId="0" applyBorder="1" applyAlignment="1">
      <alignment vertical="top" readingOrder="1"/>
    </xf>
    <xf numFmtId="0" fontId="0" fillId="0" borderId="27" xfId="0" applyBorder="1" applyAlignment="1">
      <alignment vertical="top" readingOrder="1"/>
    </xf>
    <xf numFmtId="0" fontId="47" fillId="33" borderId="13" xfId="0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7" fillId="0" borderId="26" xfId="0" applyFont="1" applyBorder="1" applyAlignment="1">
      <alignment vertical="top" readingOrder="1"/>
    </xf>
    <xf numFmtId="0" fontId="47" fillId="0" borderId="27" xfId="0" applyFont="1" applyBorder="1" applyAlignment="1">
      <alignment vertical="top" readingOrder="1"/>
    </xf>
    <xf numFmtId="0" fontId="47" fillId="33" borderId="13" xfId="0" applyFont="1" applyFill="1" applyBorder="1" applyAlignment="1">
      <alignment horizontal="center" vertical="top" wrapText="1" readingOrder="1"/>
    </xf>
    <xf numFmtId="0" fontId="0" fillId="0" borderId="26" xfId="0" applyBorder="1" applyAlignment="1">
      <alignment horizontal="center" vertical="top" wrapText="1" readingOrder="1"/>
    </xf>
    <xf numFmtId="0" fontId="0" fillId="0" borderId="27" xfId="0" applyBorder="1" applyAlignment="1">
      <alignment horizontal="center" vertical="top" wrapText="1" readingOrder="1"/>
    </xf>
    <xf numFmtId="0" fontId="47" fillId="33" borderId="13" xfId="0" applyFont="1" applyFill="1" applyBorder="1" applyAlignment="1">
      <alignment readingOrder="1"/>
    </xf>
    <xf numFmtId="0" fontId="0" fillId="0" borderId="26" xfId="0" applyBorder="1" applyAlignment="1">
      <alignment readingOrder="1"/>
    </xf>
    <xf numFmtId="0" fontId="0" fillId="0" borderId="27" xfId="0" applyBorder="1" applyAlignment="1">
      <alignment readingOrder="1"/>
    </xf>
    <xf numFmtId="0" fontId="47" fillId="33" borderId="13" xfId="0" applyFont="1" applyFill="1" applyBorder="1" applyAlignment="1">
      <alignment horizontal="left" vertical="top" wrapText="1"/>
    </xf>
    <xf numFmtId="0" fontId="47" fillId="33" borderId="26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47" fillId="0" borderId="13" xfId="0" applyFont="1" applyFill="1" applyBorder="1" applyAlignment="1">
      <alignment readingOrder="1"/>
    </xf>
    <xf numFmtId="0" fontId="47" fillId="0" borderId="13" xfId="0" applyFont="1" applyBorder="1" applyAlignment="1">
      <alignment vertical="top" wrapText="1" readingOrder="1"/>
    </xf>
    <xf numFmtId="0" fontId="0" fillId="0" borderId="26" xfId="0" applyBorder="1" applyAlignment="1">
      <alignment vertical="top" wrapText="1" readingOrder="1"/>
    </xf>
    <xf numFmtId="0" fontId="0" fillId="0" borderId="27" xfId="0" applyBorder="1" applyAlignment="1">
      <alignment vertical="top" wrapText="1" readingOrder="1"/>
    </xf>
    <xf numFmtId="0" fontId="47" fillId="33" borderId="13" xfId="0" applyFont="1" applyFill="1" applyBorder="1" applyAlignment="1">
      <alignment horizontal="left" vertical="top" wrapText="1" readingOrder="1"/>
    </xf>
    <xf numFmtId="0" fontId="0" fillId="0" borderId="26" xfId="0" applyBorder="1" applyAlignment="1">
      <alignment horizontal="left" vertical="top" wrapText="1" readingOrder="1"/>
    </xf>
    <xf numFmtId="0" fontId="0" fillId="0" borderId="27" xfId="0" applyBorder="1" applyAlignment="1">
      <alignment horizontal="left" vertical="top" wrapText="1" readingOrder="1"/>
    </xf>
    <xf numFmtId="0" fontId="47" fillId="33" borderId="13" xfId="0" applyFont="1" applyFill="1" applyBorder="1" applyAlignment="1">
      <alignment horizontal="center" vertical="top" wrapText="1"/>
    </xf>
    <xf numFmtId="0" fontId="0" fillId="33" borderId="26" xfId="0" applyFont="1" applyFill="1" applyBorder="1" applyAlignment="1">
      <alignment vertical="top" wrapText="1"/>
    </xf>
    <xf numFmtId="0" fontId="0" fillId="0" borderId="26" xfId="0" applyBorder="1" applyAlignment="1">
      <alignment vertical="top"/>
    </xf>
    <xf numFmtId="0" fontId="47" fillId="33" borderId="26" xfId="0" applyFont="1" applyFill="1" applyBorder="1" applyAlignment="1">
      <alignment horizontal="center" vertical="top" wrapText="1" readingOrder="1"/>
    </xf>
    <xf numFmtId="0" fontId="47" fillId="33" borderId="15" xfId="0" applyFont="1" applyFill="1" applyBorder="1" applyAlignment="1">
      <alignment horizontal="center" vertical="top" wrapText="1" readingOrder="1"/>
    </xf>
    <xf numFmtId="0" fontId="0" fillId="0" borderId="15" xfId="0" applyBorder="1" applyAlignment="1">
      <alignment horizontal="center" vertical="top" wrapText="1" readingOrder="1"/>
    </xf>
    <xf numFmtId="0" fontId="0" fillId="0" borderId="30" xfId="0" applyBorder="1" applyAlignment="1">
      <alignment horizontal="center" vertical="top" wrapText="1" readingOrder="1"/>
    </xf>
    <xf numFmtId="0" fontId="48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readingOrder="1"/>
    </xf>
    <xf numFmtId="0" fontId="0" fillId="0" borderId="27" xfId="0" applyBorder="1" applyAlignment="1">
      <alignment horizontal="center" vertical="top" readingOrder="1"/>
    </xf>
    <xf numFmtId="0" fontId="47" fillId="33" borderId="13" xfId="0" applyFont="1" applyFill="1" applyBorder="1" applyAlignment="1">
      <alignment horizontal="center" vertical="top" readingOrder="1"/>
    </xf>
    <xf numFmtId="0" fontId="47" fillId="33" borderId="26" xfId="0" applyFont="1" applyFill="1" applyBorder="1" applyAlignment="1">
      <alignment horizontal="center" vertical="top" readingOrder="1"/>
    </xf>
    <xf numFmtId="0" fontId="0" fillId="0" borderId="26" xfId="0" applyBorder="1" applyAlignment="1">
      <alignment horizontal="center" readingOrder="1"/>
    </xf>
    <xf numFmtId="0" fontId="0" fillId="0" borderId="27" xfId="0" applyBorder="1" applyAlignment="1">
      <alignment horizontal="center" readingOrder="1"/>
    </xf>
    <xf numFmtId="0" fontId="0" fillId="33" borderId="26" xfId="0" applyFont="1" applyFill="1" applyBorder="1" applyAlignment="1">
      <alignment horizontal="center" vertical="top" readingOrder="1"/>
    </xf>
    <xf numFmtId="0" fontId="47" fillId="33" borderId="28" xfId="0" applyFont="1" applyFill="1" applyBorder="1" applyAlignment="1">
      <alignment horizontal="center" vertical="top" wrapText="1"/>
    </xf>
    <xf numFmtId="0" fontId="47" fillId="33" borderId="29" xfId="0" applyFont="1" applyFill="1" applyBorder="1" applyAlignment="1">
      <alignment horizontal="center" vertical="top" wrapText="1"/>
    </xf>
    <xf numFmtId="0" fontId="47" fillId="33" borderId="26" xfId="0" applyFont="1" applyFill="1" applyBorder="1" applyAlignment="1">
      <alignment horizontal="center" vertical="top" wrapText="1"/>
    </xf>
    <xf numFmtId="0" fontId="47" fillId="33" borderId="27" xfId="0" applyFont="1" applyFill="1" applyBorder="1" applyAlignment="1">
      <alignment horizontal="center" vertical="top" wrapText="1"/>
    </xf>
    <xf numFmtId="0" fontId="47" fillId="33" borderId="27" xfId="0" applyFont="1" applyFill="1" applyBorder="1" applyAlignment="1">
      <alignment horizontal="center" vertical="top" wrapText="1" readingOrder="1"/>
    </xf>
    <xf numFmtId="0" fontId="47" fillId="33" borderId="0" xfId="0" applyFont="1" applyFill="1" applyBorder="1" applyAlignment="1">
      <alignment horizontal="right" vertical="top" wrapText="1" readingOrder="1"/>
    </xf>
    <xf numFmtId="0" fontId="49" fillId="33" borderId="0" xfId="0" applyFont="1" applyFill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 readingOrder="1"/>
    </xf>
    <xf numFmtId="0" fontId="48" fillId="33" borderId="13" xfId="0" applyFont="1" applyFill="1" applyBorder="1" applyAlignment="1">
      <alignment horizontal="center" vertical="top" wrapText="1"/>
    </xf>
    <xf numFmtId="0" fontId="48" fillId="33" borderId="27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right" vertical="top" wrapText="1" readingOrder="1"/>
    </xf>
    <xf numFmtId="0" fontId="48" fillId="33" borderId="11" xfId="0" applyFont="1" applyFill="1" applyBorder="1" applyAlignment="1">
      <alignment horizontal="center" vertical="top" wrapText="1"/>
    </xf>
    <xf numFmtId="0" fontId="48" fillId="33" borderId="33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right" vertical="top" wrapText="1" readingOrder="1"/>
    </xf>
    <xf numFmtId="0" fontId="47" fillId="33" borderId="15" xfId="0" applyFont="1" applyFill="1" applyBorder="1" applyAlignment="1">
      <alignment vertical="center" wrapText="1" readingOrder="1"/>
    </xf>
    <xf numFmtId="0" fontId="0" fillId="33" borderId="15" xfId="0" applyFill="1" applyBorder="1" applyAlignment="1">
      <alignment vertical="center" wrapText="1" readingOrder="1"/>
    </xf>
    <xf numFmtId="0" fontId="47" fillId="33" borderId="10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top" wrapText="1"/>
    </xf>
    <xf numFmtId="0" fontId="48" fillId="33" borderId="25" xfId="0" applyFont="1" applyFill="1" applyBorder="1" applyAlignment="1">
      <alignment vertical="top" wrapText="1"/>
    </xf>
    <xf numFmtId="0" fontId="48" fillId="33" borderId="33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 wrapText="1" readingOrder="1"/>
    </xf>
    <xf numFmtId="0" fontId="48" fillId="33" borderId="14" xfId="0" applyFont="1" applyFill="1" applyBorder="1" applyAlignment="1">
      <alignment vertical="center" wrapText="1" readingOrder="1"/>
    </xf>
    <xf numFmtId="0" fontId="0" fillId="33" borderId="15" xfId="0" applyFont="1" applyFill="1" applyBorder="1" applyAlignment="1">
      <alignment wrapText="1" readingOrder="1"/>
    </xf>
    <xf numFmtId="0" fontId="0" fillId="33" borderId="30" xfId="0" applyFont="1" applyFill="1" applyBorder="1" applyAlignment="1">
      <alignment wrapText="1" readingOrder="1"/>
    </xf>
    <xf numFmtId="0" fontId="47" fillId="33" borderId="16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vertical="top" wrapText="1"/>
    </xf>
    <xf numFmtId="0" fontId="35" fillId="0" borderId="33" xfId="0" applyFont="1" applyBorder="1" applyAlignment="1">
      <alignment/>
    </xf>
    <xf numFmtId="0" fontId="35" fillId="0" borderId="25" xfId="0" applyFont="1" applyBorder="1" applyAlignment="1">
      <alignment/>
    </xf>
    <xf numFmtId="0" fontId="35" fillId="0" borderId="12" xfId="0" applyFont="1" applyBorder="1" applyAlignment="1">
      <alignment/>
    </xf>
    <xf numFmtId="0" fontId="47" fillId="33" borderId="13" xfId="0" applyFont="1" applyFill="1" applyBorder="1" applyAlignment="1">
      <alignment vertical="top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0" customWidth="1"/>
    <col min="17" max="17" width="18.00390625" style="1" customWidth="1"/>
    <col min="18" max="16384" width="19.7109375" style="1" customWidth="1"/>
  </cols>
  <sheetData>
    <row r="1" spans="11:17" ht="12.75" customHeight="1">
      <c r="K1" s="142" t="s">
        <v>55</v>
      </c>
      <c r="L1" s="142"/>
      <c r="M1" s="142"/>
      <c r="N1" s="142"/>
      <c r="O1" s="142"/>
      <c r="P1" s="142"/>
      <c r="Q1" s="142"/>
    </row>
    <row r="2" spans="11:17" ht="37.5" customHeight="1">
      <c r="K2" s="143" t="s">
        <v>54</v>
      </c>
      <c r="L2" s="143"/>
      <c r="M2" s="143"/>
      <c r="N2" s="143"/>
      <c r="O2" s="143"/>
      <c r="P2" s="143"/>
      <c r="Q2" s="143"/>
    </row>
    <row r="3" spans="1:17" ht="42.75" customHeight="1">
      <c r="A3" s="144" t="s">
        <v>27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4" ht="9.75" customHeight="1">
      <c r="Q4" s="5" t="s">
        <v>8</v>
      </c>
    </row>
    <row r="5" spans="1:17" s="6" customFormat="1" ht="42" customHeight="1">
      <c r="A5" s="145" t="s">
        <v>9</v>
      </c>
      <c r="B5" s="146" t="s">
        <v>10</v>
      </c>
      <c r="C5" s="145" t="s">
        <v>11</v>
      </c>
      <c r="D5" s="145" t="s">
        <v>12</v>
      </c>
      <c r="E5" s="148" t="s">
        <v>0</v>
      </c>
      <c r="F5" s="149"/>
      <c r="G5" s="149"/>
      <c r="H5" s="149"/>
      <c r="I5" s="149"/>
      <c r="J5" s="150"/>
      <c r="K5" s="148" t="s">
        <v>13</v>
      </c>
      <c r="L5" s="149"/>
      <c r="M5" s="149"/>
      <c r="N5" s="149"/>
      <c r="O5" s="149"/>
      <c r="P5" s="150"/>
      <c r="Q5" s="146" t="s">
        <v>14</v>
      </c>
    </row>
    <row r="6" spans="1:17" s="6" customFormat="1" ht="21.75" customHeight="1">
      <c r="A6" s="145"/>
      <c r="B6" s="147"/>
      <c r="C6" s="145"/>
      <c r="D6" s="145"/>
      <c r="E6" s="52" t="s">
        <v>1</v>
      </c>
      <c r="F6" s="52" t="s">
        <v>15</v>
      </c>
      <c r="G6" s="52" t="s">
        <v>16</v>
      </c>
      <c r="H6" s="52" t="s">
        <v>17</v>
      </c>
      <c r="I6" s="52" t="s">
        <v>18</v>
      </c>
      <c r="J6" s="52" t="s">
        <v>19</v>
      </c>
      <c r="K6" s="7" t="s">
        <v>20</v>
      </c>
      <c r="L6" s="53" t="s">
        <v>15</v>
      </c>
      <c r="M6" s="53" t="s">
        <v>16</v>
      </c>
      <c r="N6" s="53" t="s">
        <v>17</v>
      </c>
      <c r="O6" s="53" t="s">
        <v>18</v>
      </c>
      <c r="P6" s="53" t="s">
        <v>19</v>
      </c>
      <c r="Q6" s="147"/>
    </row>
    <row r="7" spans="1:17" s="6" customFormat="1" ht="11.2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8">
        <v>17</v>
      </c>
    </row>
    <row r="8" spans="1:17" s="6" customFormat="1" ht="24" customHeight="1">
      <c r="A8" s="58"/>
      <c r="B8" s="151" t="s">
        <v>34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</row>
    <row r="9" spans="1:17" s="6" customFormat="1" ht="14.25" customHeight="1">
      <c r="A9" s="59">
        <v>1</v>
      </c>
      <c r="B9" s="153" t="s">
        <v>35</v>
      </c>
      <c r="C9" s="154"/>
      <c r="D9" s="155"/>
      <c r="E9" s="155"/>
      <c r="F9" s="155"/>
      <c r="G9" s="155"/>
      <c r="H9" s="155"/>
      <c r="I9" s="155"/>
      <c r="J9" s="155"/>
      <c r="K9" s="155"/>
      <c r="L9" s="154"/>
      <c r="M9" s="154"/>
      <c r="N9" s="154"/>
      <c r="O9" s="154"/>
      <c r="P9" s="154"/>
      <c r="Q9" s="156"/>
    </row>
    <row r="10" spans="1:17" s="6" customFormat="1" ht="23.25" customHeight="1">
      <c r="A10" s="157" t="s">
        <v>4</v>
      </c>
      <c r="B10" s="159" t="s">
        <v>28</v>
      </c>
      <c r="C10" s="161" t="s">
        <v>5</v>
      </c>
      <c r="D10" s="64" t="s">
        <v>36</v>
      </c>
      <c r="E10" s="8">
        <f aca="true" t="shared" si="0" ref="E10:J10">E11+E12</f>
        <v>92044.72</v>
      </c>
      <c r="F10" s="8">
        <f t="shared" si="0"/>
        <v>20647</v>
      </c>
      <c r="G10" s="8">
        <f t="shared" si="0"/>
        <v>17138.4</v>
      </c>
      <c r="H10" s="8">
        <f t="shared" si="0"/>
        <v>18086.440000000002</v>
      </c>
      <c r="I10" s="8">
        <f t="shared" si="0"/>
        <v>18086.440000000002</v>
      </c>
      <c r="J10" s="8">
        <f t="shared" si="0"/>
        <v>18086.440000000002</v>
      </c>
      <c r="K10" s="9" t="s">
        <v>49</v>
      </c>
      <c r="L10" s="57" t="s">
        <v>21</v>
      </c>
      <c r="M10" s="57" t="s">
        <v>21</v>
      </c>
      <c r="N10" s="57">
        <v>82.5</v>
      </c>
      <c r="O10" s="57">
        <v>83</v>
      </c>
      <c r="P10" s="57">
        <v>83.5</v>
      </c>
      <c r="Q10" s="161" t="s">
        <v>30</v>
      </c>
    </row>
    <row r="11" spans="1:17" s="6" customFormat="1" ht="15" customHeight="1">
      <c r="A11" s="158"/>
      <c r="B11" s="160"/>
      <c r="C11" s="162"/>
      <c r="D11" s="10" t="s">
        <v>3</v>
      </c>
      <c r="E11" s="11">
        <f>F11+G11+H11+I11+J11</f>
        <v>80269.8</v>
      </c>
      <c r="F11" s="12">
        <v>18230.4</v>
      </c>
      <c r="G11" s="12">
        <v>14864.1</v>
      </c>
      <c r="H11" s="12">
        <v>15725.1</v>
      </c>
      <c r="I11" s="12">
        <v>15725.1</v>
      </c>
      <c r="J11" s="12">
        <v>15725.1</v>
      </c>
      <c r="K11" s="9" t="s">
        <v>48</v>
      </c>
      <c r="L11" s="57">
        <v>2284</v>
      </c>
      <c r="M11" s="57">
        <v>2286</v>
      </c>
      <c r="N11" s="57">
        <v>3663</v>
      </c>
      <c r="O11" s="57">
        <v>3849</v>
      </c>
      <c r="P11" s="57">
        <v>4036</v>
      </c>
      <c r="Q11" s="163"/>
    </row>
    <row r="12" spans="1:17" s="6" customFormat="1" ht="24.75" customHeight="1">
      <c r="A12" s="158"/>
      <c r="B12" s="160"/>
      <c r="C12" s="162"/>
      <c r="D12" s="13" t="s">
        <v>2</v>
      </c>
      <c r="E12" s="11">
        <f>F12+G12+H12+I12+J12</f>
        <v>11774.92</v>
      </c>
      <c r="F12" s="11">
        <v>2416.6</v>
      </c>
      <c r="G12" s="11">
        <v>2274.3</v>
      </c>
      <c r="H12" s="11">
        <v>2361.34</v>
      </c>
      <c r="I12" s="11">
        <v>2361.34</v>
      </c>
      <c r="J12" s="11">
        <v>2361.34</v>
      </c>
      <c r="K12" s="9" t="s">
        <v>38</v>
      </c>
      <c r="L12" s="57">
        <v>-30</v>
      </c>
      <c r="M12" s="57">
        <v>-26.2</v>
      </c>
      <c r="N12" s="57">
        <v>18.3</v>
      </c>
      <c r="O12" s="57">
        <v>24.3</v>
      </c>
      <c r="P12" s="57">
        <v>30.3</v>
      </c>
      <c r="Q12" s="163"/>
    </row>
    <row r="13" spans="1:17" s="6" customFormat="1" ht="48" customHeight="1">
      <c r="A13" s="65"/>
      <c r="B13" s="160"/>
      <c r="C13" s="65"/>
      <c r="D13" s="15"/>
      <c r="E13" s="65"/>
      <c r="F13" s="65"/>
      <c r="G13" s="65"/>
      <c r="H13" s="65"/>
      <c r="I13" s="65"/>
      <c r="J13" s="65"/>
      <c r="K13" s="9" t="s">
        <v>29</v>
      </c>
      <c r="L13" s="57">
        <v>22741</v>
      </c>
      <c r="M13" s="57">
        <v>28859</v>
      </c>
      <c r="N13" s="57">
        <v>28170</v>
      </c>
      <c r="O13" s="57">
        <v>31297</v>
      </c>
      <c r="P13" s="57">
        <v>22741</v>
      </c>
      <c r="Q13" s="163"/>
    </row>
    <row r="14" spans="1:17" s="6" customFormat="1" ht="59.25" customHeight="1">
      <c r="A14" s="65"/>
      <c r="B14" s="14"/>
      <c r="C14" s="65"/>
      <c r="D14" s="15"/>
      <c r="E14" s="65"/>
      <c r="F14" s="65"/>
      <c r="G14" s="65"/>
      <c r="H14" s="65"/>
      <c r="I14" s="65"/>
      <c r="J14" s="65"/>
      <c r="K14" s="9" t="s">
        <v>39</v>
      </c>
      <c r="L14" s="57">
        <v>11.3</v>
      </c>
      <c r="M14" s="57">
        <v>38.2</v>
      </c>
      <c r="N14" s="57">
        <v>11.3</v>
      </c>
      <c r="O14" s="57">
        <v>11.1</v>
      </c>
      <c r="P14" s="57">
        <v>10.9</v>
      </c>
      <c r="Q14" s="163"/>
    </row>
    <row r="15" spans="1:17" s="6" customFormat="1" ht="12" customHeight="1">
      <c r="A15" s="65"/>
      <c r="B15" s="14"/>
      <c r="C15" s="65"/>
      <c r="D15" s="15"/>
      <c r="E15" s="65"/>
      <c r="F15" s="65"/>
      <c r="G15" s="65"/>
      <c r="H15" s="65"/>
      <c r="I15" s="65"/>
      <c r="J15" s="65"/>
      <c r="K15" s="9" t="s">
        <v>40</v>
      </c>
      <c r="L15" s="57">
        <v>23106</v>
      </c>
      <c r="M15" s="57">
        <v>25115</v>
      </c>
      <c r="N15" s="57">
        <v>33269</v>
      </c>
      <c r="O15" s="57">
        <v>34655</v>
      </c>
      <c r="P15" s="57">
        <v>36041</v>
      </c>
      <c r="Q15" s="163"/>
    </row>
    <row r="16" spans="1:17" s="6" customFormat="1" ht="12" customHeight="1">
      <c r="A16" s="65"/>
      <c r="B16" s="14"/>
      <c r="C16" s="65"/>
      <c r="D16" s="15"/>
      <c r="E16" s="65"/>
      <c r="F16" s="65"/>
      <c r="G16" s="65"/>
      <c r="H16" s="65"/>
      <c r="I16" s="65"/>
      <c r="J16" s="65"/>
      <c r="K16" s="9" t="s">
        <v>41</v>
      </c>
      <c r="L16" s="57">
        <v>-16.7</v>
      </c>
      <c r="M16" s="57">
        <v>-10.4</v>
      </c>
      <c r="N16" s="57">
        <v>20</v>
      </c>
      <c r="O16" s="57">
        <v>25</v>
      </c>
      <c r="P16" s="57">
        <v>30</v>
      </c>
      <c r="Q16" s="163"/>
    </row>
    <row r="17" spans="1:17" s="6" customFormat="1" ht="15.75" customHeight="1">
      <c r="A17" s="65"/>
      <c r="B17" s="14"/>
      <c r="C17" s="65"/>
      <c r="D17" s="15"/>
      <c r="E17" s="65"/>
      <c r="F17" s="65"/>
      <c r="G17" s="65"/>
      <c r="H17" s="65"/>
      <c r="I17" s="65"/>
      <c r="J17" s="65"/>
      <c r="K17" s="9" t="s">
        <v>43</v>
      </c>
      <c r="L17" s="57" t="s">
        <v>21</v>
      </c>
      <c r="M17" s="57">
        <v>2</v>
      </c>
      <c r="N17" s="57">
        <v>3</v>
      </c>
      <c r="O17" s="57">
        <v>4</v>
      </c>
      <c r="P17" s="57">
        <v>5</v>
      </c>
      <c r="Q17" s="163"/>
    </row>
    <row r="18" spans="1:17" s="6" customFormat="1" ht="15" customHeight="1">
      <c r="A18" s="65"/>
      <c r="B18" s="14"/>
      <c r="C18" s="65"/>
      <c r="D18" s="15"/>
      <c r="E18" s="65"/>
      <c r="F18" s="65"/>
      <c r="G18" s="65"/>
      <c r="H18" s="65"/>
      <c r="I18" s="65"/>
      <c r="J18" s="65"/>
      <c r="K18" s="9" t="s">
        <v>42</v>
      </c>
      <c r="L18" s="57" t="s">
        <v>21</v>
      </c>
      <c r="M18" s="57">
        <v>110</v>
      </c>
      <c r="N18" s="57">
        <v>50</v>
      </c>
      <c r="O18" s="57">
        <v>60</v>
      </c>
      <c r="P18" s="57">
        <v>65</v>
      </c>
      <c r="Q18" s="164"/>
    </row>
    <row r="19" spans="1:17" s="6" customFormat="1" ht="24.75" customHeight="1">
      <c r="A19" s="65"/>
      <c r="B19" s="14"/>
      <c r="C19" s="65"/>
      <c r="D19" s="15"/>
      <c r="E19" s="65"/>
      <c r="F19" s="65"/>
      <c r="G19" s="65"/>
      <c r="H19" s="65"/>
      <c r="I19" s="65"/>
      <c r="J19" s="65"/>
      <c r="K19" s="9" t="s">
        <v>44</v>
      </c>
      <c r="L19" s="57">
        <v>90</v>
      </c>
      <c r="M19" s="57">
        <v>90</v>
      </c>
      <c r="N19" s="57">
        <v>90</v>
      </c>
      <c r="O19" s="57">
        <v>90</v>
      </c>
      <c r="P19" s="57">
        <v>90</v>
      </c>
      <c r="Q19" s="161" t="s">
        <v>31</v>
      </c>
    </row>
    <row r="20" spans="1:17" s="6" customFormat="1" ht="21.75" customHeight="1">
      <c r="A20" s="65"/>
      <c r="B20" s="14"/>
      <c r="C20" s="65"/>
      <c r="D20" s="15"/>
      <c r="E20" s="65"/>
      <c r="F20" s="65"/>
      <c r="G20" s="65"/>
      <c r="H20" s="65"/>
      <c r="I20" s="65"/>
      <c r="J20" s="65"/>
      <c r="K20" s="9" t="s">
        <v>45</v>
      </c>
      <c r="L20" s="29">
        <v>4</v>
      </c>
      <c r="M20" s="29">
        <v>7.3</v>
      </c>
      <c r="N20" s="29">
        <v>9.5</v>
      </c>
      <c r="O20" s="29">
        <v>8</v>
      </c>
      <c r="P20" s="29">
        <v>9.59</v>
      </c>
      <c r="Q20" s="163"/>
    </row>
    <row r="21" spans="1:17" s="6" customFormat="1" ht="45" customHeight="1">
      <c r="A21" s="65"/>
      <c r="B21" s="14"/>
      <c r="C21" s="65"/>
      <c r="D21" s="15"/>
      <c r="E21" s="65"/>
      <c r="F21" s="65"/>
      <c r="G21" s="65"/>
      <c r="H21" s="65"/>
      <c r="I21" s="65"/>
      <c r="J21" s="65"/>
      <c r="K21" s="9" t="s">
        <v>46</v>
      </c>
      <c r="L21" s="29">
        <v>100</v>
      </c>
      <c r="M21" s="29">
        <v>100</v>
      </c>
      <c r="N21" s="29">
        <v>100</v>
      </c>
      <c r="O21" s="29">
        <v>100</v>
      </c>
      <c r="P21" s="29">
        <v>100</v>
      </c>
      <c r="Q21" s="163"/>
    </row>
    <row r="22" spans="1:17" s="6" customFormat="1" ht="33" customHeight="1" thickBot="1">
      <c r="A22" s="65"/>
      <c r="B22" s="14"/>
      <c r="C22" s="65"/>
      <c r="D22" s="15"/>
      <c r="E22" s="65"/>
      <c r="F22" s="65"/>
      <c r="G22" s="65"/>
      <c r="H22" s="65"/>
      <c r="I22" s="65"/>
      <c r="J22" s="65"/>
      <c r="K22" s="9" t="s">
        <v>47</v>
      </c>
      <c r="L22" s="29">
        <v>25</v>
      </c>
      <c r="M22" s="29">
        <v>32.5</v>
      </c>
      <c r="N22" s="29">
        <v>25</v>
      </c>
      <c r="O22" s="29">
        <v>25</v>
      </c>
      <c r="P22" s="29">
        <v>25</v>
      </c>
      <c r="Q22" s="164"/>
    </row>
    <row r="23" spans="1:17" s="6" customFormat="1" ht="12.75" customHeight="1" hidden="1">
      <c r="A23" s="65"/>
      <c r="B23" s="14"/>
      <c r="C23" s="65"/>
      <c r="D23" s="15"/>
      <c r="E23" s="65"/>
      <c r="F23" s="65"/>
      <c r="G23" s="65"/>
      <c r="H23" s="65"/>
      <c r="I23" s="65"/>
      <c r="J23" s="65"/>
      <c r="K23" s="16"/>
      <c r="L23" s="60"/>
      <c r="M23" s="60"/>
      <c r="N23" s="60"/>
      <c r="O23" s="60"/>
      <c r="P23" s="60"/>
      <c r="Q23" s="54"/>
    </row>
    <row r="24" spans="1:17" s="6" customFormat="1" ht="12.75" customHeight="1" hidden="1">
      <c r="A24" s="65"/>
      <c r="B24" s="14"/>
      <c r="C24" s="65"/>
      <c r="D24" s="15"/>
      <c r="E24" s="65"/>
      <c r="F24" s="65"/>
      <c r="G24" s="65"/>
      <c r="H24" s="65"/>
      <c r="I24" s="65"/>
      <c r="J24" s="65"/>
      <c r="K24" s="16"/>
      <c r="L24" s="51"/>
      <c r="M24" s="51"/>
      <c r="N24" s="51"/>
      <c r="O24" s="51"/>
      <c r="P24" s="51"/>
      <c r="Q24" s="54"/>
    </row>
    <row r="25" spans="1:17" s="6" customFormat="1" ht="12.75" customHeight="1" hidden="1" thickBot="1">
      <c r="A25" s="65"/>
      <c r="B25" s="14"/>
      <c r="C25" s="65"/>
      <c r="D25" s="15"/>
      <c r="E25" s="65"/>
      <c r="F25" s="65"/>
      <c r="G25" s="65"/>
      <c r="H25" s="65"/>
      <c r="I25" s="65"/>
      <c r="J25" s="65"/>
      <c r="K25" s="16"/>
      <c r="L25" s="51"/>
      <c r="M25" s="51"/>
      <c r="N25" s="51"/>
      <c r="O25" s="51"/>
      <c r="P25" s="51"/>
      <c r="Q25" s="55"/>
    </row>
    <row r="26" spans="1:17" s="6" customFormat="1" ht="24" customHeight="1">
      <c r="A26" s="165"/>
      <c r="B26" s="166" t="s">
        <v>22</v>
      </c>
      <c r="C26" s="169"/>
      <c r="D26" s="17" t="s">
        <v>23</v>
      </c>
      <c r="E26" s="18">
        <f>SUM(F26:J26)</f>
        <v>92044.72</v>
      </c>
      <c r="F26" s="18">
        <f>SUM(F27:F28)</f>
        <v>20647</v>
      </c>
      <c r="G26" s="18">
        <f>SUM(G27:G28)</f>
        <v>17138.4</v>
      </c>
      <c r="H26" s="18">
        <f>SUM(H27:H28)</f>
        <v>18086.440000000002</v>
      </c>
      <c r="I26" s="18">
        <f>SUM(I27:I28)</f>
        <v>18086.440000000002</v>
      </c>
      <c r="J26" s="19">
        <f>SUM(J27:J28)</f>
        <v>18086.440000000002</v>
      </c>
      <c r="K26" s="172"/>
      <c r="L26" s="173"/>
      <c r="M26" s="173"/>
      <c r="N26" s="173"/>
      <c r="O26" s="173"/>
      <c r="P26" s="173"/>
      <c r="Q26" s="165"/>
    </row>
    <row r="27" spans="1:17" s="6" customFormat="1" ht="13.5" customHeight="1">
      <c r="A27" s="165"/>
      <c r="B27" s="167"/>
      <c r="C27" s="170"/>
      <c r="D27" s="20" t="s">
        <v>3</v>
      </c>
      <c r="E27" s="21">
        <f>SUM(F27:J27)</f>
        <v>80269.8</v>
      </c>
      <c r="F27" s="21">
        <f aca="true" t="shared" si="1" ref="F27:J28">F11</f>
        <v>18230.4</v>
      </c>
      <c r="G27" s="21">
        <f t="shared" si="1"/>
        <v>14864.1</v>
      </c>
      <c r="H27" s="21">
        <f t="shared" si="1"/>
        <v>15725.1</v>
      </c>
      <c r="I27" s="21">
        <f t="shared" si="1"/>
        <v>15725.1</v>
      </c>
      <c r="J27" s="22">
        <f t="shared" si="1"/>
        <v>15725.1</v>
      </c>
      <c r="K27" s="172"/>
      <c r="L27" s="173"/>
      <c r="M27" s="173"/>
      <c r="N27" s="173"/>
      <c r="O27" s="173"/>
      <c r="P27" s="173"/>
      <c r="Q27" s="165"/>
    </row>
    <row r="28" spans="1:17" s="6" customFormat="1" ht="14.25" customHeight="1" thickBot="1">
      <c r="A28" s="165"/>
      <c r="B28" s="168"/>
      <c r="C28" s="171"/>
      <c r="D28" s="23" t="s">
        <v>2</v>
      </c>
      <c r="E28" s="24">
        <f>SUM(F28:J28)</f>
        <v>11774.92</v>
      </c>
      <c r="F28" s="25">
        <f t="shared" si="1"/>
        <v>2416.6</v>
      </c>
      <c r="G28" s="25">
        <f t="shared" si="1"/>
        <v>2274.3</v>
      </c>
      <c r="H28" s="25">
        <f t="shared" si="1"/>
        <v>2361.34</v>
      </c>
      <c r="I28" s="25">
        <f t="shared" si="1"/>
        <v>2361.34</v>
      </c>
      <c r="J28" s="26">
        <f t="shared" si="1"/>
        <v>2361.34</v>
      </c>
      <c r="K28" s="172"/>
      <c r="L28" s="173"/>
      <c r="M28" s="173"/>
      <c r="N28" s="173"/>
      <c r="O28" s="173"/>
      <c r="P28" s="173"/>
      <c r="Q28" s="165"/>
    </row>
    <row r="29" spans="1:17" s="6" customFormat="1" ht="12" customHeight="1">
      <c r="A29" s="62" t="s">
        <v>6</v>
      </c>
      <c r="B29" s="174" t="s">
        <v>56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6"/>
    </row>
    <row r="30" spans="1:17" s="6" customFormat="1" ht="21.75" customHeight="1">
      <c r="A30" s="177" t="s">
        <v>7</v>
      </c>
      <c r="B30" s="159" t="s">
        <v>57</v>
      </c>
      <c r="C30" s="166" t="s">
        <v>5</v>
      </c>
      <c r="D30" s="27" t="s">
        <v>23</v>
      </c>
      <c r="E30" s="8">
        <f aca="true" t="shared" si="2" ref="E30:J30">E31+E32</f>
        <v>5188.2</v>
      </c>
      <c r="F30" s="8">
        <f t="shared" si="2"/>
        <v>1024.2</v>
      </c>
      <c r="G30" s="8">
        <f t="shared" si="2"/>
        <v>1170</v>
      </c>
      <c r="H30" s="8">
        <f t="shared" si="2"/>
        <v>998</v>
      </c>
      <c r="I30" s="8">
        <f t="shared" si="2"/>
        <v>998</v>
      </c>
      <c r="J30" s="8">
        <f t="shared" si="2"/>
        <v>998</v>
      </c>
      <c r="K30" s="28" t="s">
        <v>50</v>
      </c>
      <c r="L30" s="29" t="s">
        <v>21</v>
      </c>
      <c r="M30" s="29">
        <v>2</v>
      </c>
      <c r="N30" s="29">
        <v>2</v>
      </c>
      <c r="O30" s="29">
        <v>3</v>
      </c>
      <c r="P30" s="29">
        <v>4</v>
      </c>
      <c r="Q30" s="57" t="s">
        <v>30</v>
      </c>
    </row>
    <row r="31" spans="1:17" s="6" customFormat="1" ht="23.25" customHeight="1">
      <c r="A31" s="178"/>
      <c r="B31" s="160"/>
      <c r="C31" s="167"/>
      <c r="D31" s="61" t="s">
        <v>3</v>
      </c>
      <c r="E31" s="11">
        <f>F31+G31+H31+I31+J31</f>
        <v>5188.2</v>
      </c>
      <c r="F31" s="11">
        <v>1024.2</v>
      </c>
      <c r="G31" s="11">
        <v>1170</v>
      </c>
      <c r="H31" s="11">
        <v>998</v>
      </c>
      <c r="I31" s="11">
        <v>998</v>
      </c>
      <c r="J31" s="11">
        <v>998</v>
      </c>
      <c r="K31" s="181" t="s">
        <v>51</v>
      </c>
      <c r="L31" s="29">
        <v>25</v>
      </c>
      <c r="M31" s="29">
        <v>25</v>
      </c>
      <c r="N31" s="29">
        <v>25</v>
      </c>
      <c r="O31" s="29">
        <v>25</v>
      </c>
      <c r="P31" s="29">
        <v>25</v>
      </c>
      <c r="Q31" s="57" t="s">
        <v>30</v>
      </c>
    </row>
    <row r="32" spans="1:17" s="6" customFormat="1" ht="21.75" customHeight="1">
      <c r="A32" s="178"/>
      <c r="B32" s="160"/>
      <c r="C32" s="167"/>
      <c r="D32" s="61" t="s">
        <v>2</v>
      </c>
      <c r="E32" s="11">
        <f>F32+G32+H32+I32+J32</f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82"/>
      <c r="L32" s="29">
        <v>17</v>
      </c>
      <c r="M32" s="29">
        <v>17</v>
      </c>
      <c r="N32" s="29">
        <v>17</v>
      </c>
      <c r="O32" s="29">
        <v>17</v>
      </c>
      <c r="P32" s="29">
        <v>17</v>
      </c>
      <c r="Q32" s="57" t="s">
        <v>32</v>
      </c>
    </row>
    <row r="33" spans="1:17" s="6" customFormat="1" ht="26.25" customHeight="1">
      <c r="A33" s="178"/>
      <c r="B33" s="160"/>
      <c r="C33" s="167"/>
      <c r="D33" s="63"/>
      <c r="E33" s="56"/>
      <c r="F33" s="56"/>
      <c r="G33" s="56"/>
      <c r="H33" s="56"/>
      <c r="I33" s="56"/>
      <c r="J33" s="56"/>
      <c r="K33" s="30" t="s">
        <v>52</v>
      </c>
      <c r="L33" s="29">
        <v>1500</v>
      </c>
      <c r="M33" s="29">
        <v>1500</v>
      </c>
      <c r="N33" s="29">
        <v>1600</v>
      </c>
      <c r="O33" s="29">
        <v>1700</v>
      </c>
      <c r="P33" s="29">
        <v>1800</v>
      </c>
      <c r="Q33" s="57" t="s">
        <v>30</v>
      </c>
    </row>
    <row r="34" spans="1:17" s="6" customFormat="1" ht="23.25" customHeight="1">
      <c r="A34" s="178"/>
      <c r="B34" s="160"/>
      <c r="C34" s="167"/>
      <c r="D34" s="31"/>
      <c r="E34" s="32"/>
      <c r="F34" s="32"/>
      <c r="G34" s="32"/>
      <c r="H34" s="32"/>
      <c r="I34" s="32"/>
      <c r="J34" s="32"/>
      <c r="K34" s="30" t="s">
        <v>53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57" t="s">
        <v>58</v>
      </c>
    </row>
    <row r="35" spans="1:17" s="6" customFormat="1" ht="22.5" customHeight="1" thickBot="1">
      <c r="A35" s="178"/>
      <c r="B35" s="160"/>
      <c r="C35" s="167"/>
      <c r="D35" s="31"/>
      <c r="E35" s="32"/>
      <c r="F35" s="32"/>
      <c r="G35" s="32"/>
      <c r="H35" s="32"/>
      <c r="I35" s="32"/>
      <c r="J35" s="32"/>
      <c r="K35" s="30" t="s">
        <v>33</v>
      </c>
      <c r="L35" s="29">
        <v>100</v>
      </c>
      <c r="M35" s="29">
        <v>100</v>
      </c>
      <c r="N35" s="29">
        <v>100</v>
      </c>
      <c r="O35" s="29">
        <v>100</v>
      </c>
      <c r="P35" s="29">
        <v>100</v>
      </c>
      <c r="Q35" s="57" t="s">
        <v>30</v>
      </c>
    </row>
    <row r="36" spans="1:17" s="6" customFormat="1" ht="19.5" customHeight="1" hidden="1">
      <c r="A36" s="178"/>
      <c r="B36" s="160"/>
      <c r="C36" s="167"/>
      <c r="D36" s="31"/>
      <c r="E36" s="32"/>
      <c r="F36" s="32"/>
      <c r="G36" s="32"/>
      <c r="H36" s="32"/>
      <c r="I36" s="32"/>
      <c r="J36" s="32"/>
      <c r="K36" s="30"/>
      <c r="L36" s="29"/>
      <c r="M36" s="29"/>
      <c r="N36" s="29"/>
      <c r="O36" s="29"/>
      <c r="P36" s="29"/>
      <c r="Q36" s="57"/>
    </row>
    <row r="37" spans="1:17" s="6" customFormat="1" ht="10.5" customHeight="1" hidden="1">
      <c r="A37" s="178"/>
      <c r="B37" s="160"/>
      <c r="C37" s="167"/>
      <c r="D37" s="31"/>
      <c r="E37" s="32"/>
      <c r="F37" s="32"/>
      <c r="G37" s="32"/>
      <c r="H37" s="32"/>
      <c r="I37" s="32"/>
      <c r="J37" s="32"/>
      <c r="K37" s="30"/>
      <c r="L37" s="29"/>
      <c r="M37" s="29"/>
      <c r="N37" s="29"/>
      <c r="O37" s="29"/>
      <c r="P37" s="29"/>
      <c r="Q37" s="57"/>
    </row>
    <row r="38" spans="1:17" s="6" customFormat="1" ht="24.75" customHeight="1" hidden="1" thickBot="1">
      <c r="A38" s="179"/>
      <c r="B38" s="180"/>
      <c r="C38" s="168"/>
      <c r="D38" s="31"/>
      <c r="E38" s="32"/>
      <c r="F38" s="32"/>
      <c r="G38" s="32"/>
      <c r="H38" s="32"/>
      <c r="I38" s="32"/>
      <c r="J38" s="32"/>
      <c r="K38" s="30"/>
      <c r="L38" s="29"/>
      <c r="M38" s="29"/>
      <c r="N38" s="29"/>
      <c r="O38" s="29"/>
      <c r="P38" s="29"/>
      <c r="Q38" s="57"/>
    </row>
    <row r="39" spans="1:17" s="6" customFormat="1" ht="23.25" customHeight="1">
      <c r="A39" s="166"/>
      <c r="B39" s="161" t="s">
        <v>24</v>
      </c>
      <c r="C39" s="187"/>
      <c r="D39" s="17" t="s">
        <v>37</v>
      </c>
      <c r="E39" s="18">
        <f aca="true" t="shared" si="3" ref="E39:J39">SUM(E40:E41)</f>
        <v>5188.2</v>
      </c>
      <c r="F39" s="18">
        <f t="shared" si="3"/>
        <v>1024.2</v>
      </c>
      <c r="G39" s="18">
        <f t="shared" si="3"/>
        <v>1170</v>
      </c>
      <c r="H39" s="18">
        <f t="shared" si="3"/>
        <v>998</v>
      </c>
      <c r="I39" s="18">
        <f t="shared" si="3"/>
        <v>998</v>
      </c>
      <c r="J39" s="19">
        <f t="shared" si="3"/>
        <v>998</v>
      </c>
      <c r="K39" s="190"/>
      <c r="L39" s="173"/>
      <c r="M39" s="173"/>
      <c r="N39" s="173"/>
      <c r="O39" s="173"/>
      <c r="P39" s="173"/>
      <c r="Q39" s="201"/>
    </row>
    <row r="40" spans="1:17" s="6" customFormat="1" ht="13.5" customHeight="1">
      <c r="A40" s="183"/>
      <c r="B40" s="185"/>
      <c r="C40" s="188"/>
      <c r="D40" s="33" t="s">
        <v>3</v>
      </c>
      <c r="E40" s="34">
        <f>F40+G40+H40+I40+J40</f>
        <v>5188.2</v>
      </c>
      <c r="F40" s="34">
        <f aca="true" t="shared" si="4" ref="F40:J41">F31</f>
        <v>1024.2</v>
      </c>
      <c r="G40" s="34">
        <f t="shared" si="4"/>
        <v>1170</v>
      </c>
      <c r="H40" s="34">
        <f t="shared" si="4"/>
        <v>998</v>
      </c>
      <c r="I40" s="34">
        <f t="shared" si="4"/>
        <v>998</v>
      </c>
      <c r="J40" s="35">
        <f t="shared" si="4"/>
        <v>998</v>
      </c>
      <c r="K40" s="191"/>
      <c r="L40" s="193"/>
      <c r="M40" s="193"/>
      <c r="N40" s="193"/>
      <c r="O40" s="193"/>
      <c r="P40" s="193"/>
      <c r="Q40" s="202"/>
    </row>
    <row r="41" spans="1:17" s="6" customFormat="1" ht="14.25" customHeight="1" thickBot="1">
      <c r="A41" s="184"/>
      <c r="B41" s="186"/>
      <c r="C41" s="189"/>
      <c r="D41" s="36" t="s">
        <v>2</v>
      </c>
      <c r="E41" s="37">
        <f>F41+G41+H41+I41+J41</f>
        <v>0</v>
      </c>
      <c r="F41" s="37">
        <f t="shared" si="4"/>
        <v>0</v>
      </c>
      <c r="G41" s="37">
        <f t="shared" si="4"/>
        <v>0</v>
      </c>
      <c r="H41" s="37">
        <f t="shared" si="4"/>
        <v>0</v>
      </c>
      <c r="I41" s="37">
        <f t="shared" si="4"/>
        <v>0</v>
      </c>
      <c r="J41" s="38">
        <f t="shared" si="4"/>
        <v>0</v>
      </c>
      <c r="K41" s="192"/>
      <c r="L41" s="193"/>
      <c r="M41" s="193"/>
      <c r="N41" s="193"/>
      <c r="O41" s="193"/>
      <c r="P41" s="193"/>
      <c r="Q41" s="203"/>
    </row>
    <row r="42" spans="1:17" ht="22.5" customHeight="1">
      <c r="A42" s="194"/>
      <c r="B42" s="161" t="s">
        <v>25</v>
      </c>
      <c r="C42" s="195"/>
      <c r="D42" s="39" t="s">
        <v>26</v>
      </c>
      <c r="E42" s="18">
        <f>SUM(F42:J42)</f>
        <v>97232.92000000001</v>
      </c>
      <c r="F42" s="40">
        <f>SUM(F43:F44)</f>
        <v>21671.2</v>
      </c>
      <c r="G42" s="40">
        <f>SUM(G43:G44)</f>
        <v>18308.4</v>
      </c>
      <c r="H42" s="40">
        <f>SUM(H43:H44)</f>
        <v>19084.44</v>
      </c>
      <c r="I42" s="40">
        <f>SUM(I43:I44)</f>
        <v>19084.44</v>
      </c>
      <c r="J42" s="41">
        <f>SUM(J43:J44)</f>
        <v>19084.44</v>
      </c>
      <c r="K42" s="198"/>
      <c r="L42" s="173"/>
      <c r="M42" s="173"/>
      <c r="N42" s="173"/>
      <c r="O42" s="173"/>
      <c r="P42" s="173"/>
      <c r="Q42" s="194"/>
    </row>
    <row r="43" spans="1:17" ht="12.75" customHeight="1">
      <c r="A43" s="194"/>
      <c r="B43" s="163"/>
      <c r="C43" s="196"/>
      <c r="D43" s="42" t="s">
        <v>3</v>
      </c>
      <c r="E43" s="43">
        <f>SUM(F43:J43)</f>
        <v>85458</v>
      </c>
      <c r="F43" s="8">
        <f aca="true" t="shared" si="5" ref="F43:J44">F40+F27</f>
        <v>19254.600000000002</v>
      </c>
      <c r="G43" s="8">
        <f t="shared" si="5"/>
        <v>16034.1</v>
      </c>
      <c r="H43" s="8">
        <f t="shared" si="5"/>
        <v>16723.1</v>
      </c>
      <c r="I43" s="8">
        <f t="shared" si="5"/>
        <v>16723.1</v>
      </c>
      <c r="J43" s="44">
        <f t="shared" si="5"/>
        <v>16723.1</v>
      </c>
      <c r="K43" s="199"/>
      <c r="L43" s="173"/>
      <c r="M43" s="173"/>
      <c r="N43" s="173"/>
      <c r="O43" s="173"/>
      <c r="P43" s="173"/>
      <c r="Q43" s="194"/>
    </row>
    <row r="44" spans="1:17" ht="12" customHeight="1" thickBot="1">
      <c r="A44" s="194"/>
      <c r="B44" s="164"/>
      <c r="C44" s="197"/>
      <c r="D44" s="45" t="s">
        <v>2</v>
      </c>
      <c r="E44" s="46">
        <f>SUM(F44:J44)</f>
        <v>11774.92</v>
      </c>
      <c r="F44" s="47">
        <f t="shared" si="5"/>
        <v>2416.6</v>
      </c>
      <c r="G44" s="47">
        <f t="shared" si="5"/>
        <v>2274.3</v>
      </c>
      <c r="H44" s="47">
        <f t="shared" si="5"/>
        <v>2361.34</v>
      </c>
      <c r="I44" s="47">
        <f t="shared" si="5"/>
        <v>2361.34</v>
      </c>
      <c r="J44" s="48">
        <f t="shared" si="5"/>
        <v>2361.34</v>
      </c>
      <c r="K44" s="200"/>
      <c r="L44" s="173"/>
      <c r="M44" s="173"/>
      <c r="N44" s="173"/>
      <c r="O44" s="173"/>
      <c r="P44" s="173"/>
      <c r="Q44" s="194"/>
    </row>
    <row r="47" spans="6:7" ht="18.75" customHeight="1">
      <c r="F47" s="49"/>
      <c r="G47" s="49"/>
    </row>
  </sheetData>
  <sheetProtection/>
  <mergeCells count="52">
    <mergeCell ref="N42:N44"/>
    <mergeCell ref="O42:O44"/>
    <mergeCell ref="P42:P44"/>
    <mergeCell ref="Q42:Q44"/>
    <mergeCell ref="N39:N41"/>
    <mergeCell ref="O39:O41"/>
    <mergeCell ref="P39:P41"/>
    <mergeCell ref="Q39:Q41"/>
    <mergeCell ref="A42:A44"/>
    <mergeCell ref="B42:B44"/>
    <mergeCell ref="C42:C44"/>
    <mergeCell ref="K42:K44"/>
    <mergeCell ref="L42:L44"/>
    <mergeCell ref="M42:M44"/>
    <mergeCell ref="A39:A41"/>
    <mergeCell ref="B39:B41"/>
    <mergeCell ref="C39:C41"/>
    <mergeCell ref="K39:K41"/>
    <mergeCell ref="L39:L41"/>
    <mergeCell ref="M39:M41"/>
    <mergeCell ref="Q26:Q28"/>
    <mergeCell ref="B29:Q29"/>
    <mergeCell ref="A30:A38"/>
    <mergeCell ref="B30:B38"/>
    <mergeCell ref="C30:C38"/>
    <mergeCell ref="K31:K32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B8:Q8"/>
    <mergeCell ref="B9:Q9"/>
    <mergeCell ref="A10:A12"/>
    <mergeCell ref="B10:B13"/>
    <mergeCell ref="C10:C12"/>
    <mergeCell ref="Q10:Q18"/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50"/>
  <sheetViews>
    <sheetView tabSelected="1" zoomScaleSheetLayoutView="100" workbookViewId="0" topLeftCell="A1">
      <pane ySplit="8" topLeftCell="A43" activePane="bottomLeft" state="frozen"/>
      <selection pane="topLeft" activeCell="A1" sqref="A1"/>
      <selection pane="bottomLeft" activeCell="F22" sqref="F22"/>
    </sheetView>
  </sheetViews>
  <sheetFormatPr defaultColWidth="19.7109375" defaultRowHeight="18.75" customHeight="1"/>
  <cols>
    <col min="1" max="1" width="5.28125" style="3" customWidth="1"/>
    <col min="2" max="2" width="26.28125" style="1" customWidth="1"/>
    <col min="3" max="3" width="6.28125" style="2" customWidth="1"/>
    <col min="4" max="4" width="5.8515625" style="3" customWidth="1"/>
    <col min="5" max="5" width="8.8515625" style="4" customWidth="1"/>
    <col min="6" max="6" width="7.7109375" style="4" customWidth="1"/>
    <col min="7" max="7" width="8.28125" style="4" customWidth="1"/>
    <col min="8" max="11" width="7.7109375" style="4" customWidth="1"/>
    <col min="12" max="12" width="34.140625" style="1" customWidth="1"/>
    <col min="13" max="18" width="5.57421875" style="50" customWidth="1"/>
    <col min="19" max="19" width="20.421875" style="1" customWidth="1"/>
    <col min="20" max="20" width="25.8515625" style="1" customWidth="1"/>
    <col min="21" max="16384" width="19.7109375" style="1" customWidth="1"/>
  </cols>
  <sheetData>
    <row r="1" spans="1:19" ht="15" customHeight="1">
      <c r="A1" s="66"/>
      <c r="B1" s="67"/>
      <c r="C1" s="68"/>
      <c r="D1" s="66"/>
      <c r="E1" s="69"/>
      <c r="F1" s="69"/>
      <c r="G1" s="69"/>
      <c r="H1" s="69"/>
      <c r="I1" s="69"/>
      <c r="J1" s="69"/>
      <c r="K1" s="69"/>
      <c r="L1" s="252" t="s">
        <v>84</v>
      </c>
      <c r="M1" s="252"/>
      <c r="N1" s="252"/>
      <c r="O1" s="252"/>
      <c r="P1" s="252"/>
      <c r="Q1" s="252"/>
      <c r="R1" s="252"/>
      <c r="S1" s="252"/>
    </row>
    <row r="2" spans="1:19" ht="12.75" customHeight="1">
      <c r="A2" s="66"/>
      <c r="B2" s="67"/>
      <c r="C2" s="68"/>
      <c r="D2" s="66"/>
      <c r="E2" s="69"/>
      <c r="F2" s="69"/>
      <c r="G2" s="69"/>
      <c r="H2" s="69"/>
      <c r="I2" s="69"/>
      <c r="J2" s="69"/>
      <c r="K2" s="69"/>
      <c r="L2" s="252" t="s">
        <v>85</v>
      </c>
      <c r="M2" s="258"/>
      <c r="N2" s="258"/>
      <c r="O2" s="258"/>
      <c r="P2" s="258"/>
      <c r="Q2" s="258"/>
      <c r="R2" s="258"/>
      <c r="S2" s="258"/>
    </row>
    <row r="3" spans="1:19" ht="33" customHeight="1">
      <c r="A3" s="66"/>
      <c r="B3" s="67"/>
      <c r="C3" s="68"/>
      <c r="D3" s="66"/>
      <c r="E3" s="69"/>
      <c r="F3" s="69"/>
      <c r="G3" s="69"/>
      <c r="H3" s="69"/>
      <c r="I3" s="69"/>
      <c r="J3" s="69"/>
      <c r="K3" s="69"/>
      <c r="L3" s="262" t="s">
        <v>66</v>
      </c>
      <c r="M3" s="262"/>
      <c r="N3" s="262"/>
      <c r="O3" s="262"/>
      <c r="P3" s="262"/>
      <c r="Q3" s="262"/>
      <c r="R3" s="262"/>
      <c r="S3" s="262"/>
    </row>
    <row r="4" spans="1:19" ht="42.75" customHeight="1">
      <c r="A4" s="253" t="s">
        <v>86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</row>
    <row r="5" spans="1:19" ht="9.75" customHeight="1">
      <c r="A5" s="66"/>
      <c r="B5" s="67"/>
      <c r="C5" s="68"/>
      <c r="D5" s="66"/>
      <c r="E5" s="69"/>
      <c r="F5" s="69"/>
      <c r="G5" s="69"/>
      <c r="H5" s="69"/>
      <c r="I5" s="69"/>
      <c r="J5" s="69"/>
      <c r="K5" s="69"/>
      <c r="L5" s="67"/>
      <c r="M5" s="70"/>
      <c r="N5" s="70"/>
      <c r="O5" s="70"/>
      <c r="P5" s="70"/>
      <c r="Q5" s="70"/>
      <c r="R5" s="70"/>
      <c r="S5" s="71"/>
    </row>
    <row r="6" spans="1:19" s="6" customFormat="1" ht="42" customHeight="1">
      <c r="A6" s="254" t="s">
        <v>9</v>
      </c>
      <c r="B6" s="255" t="s">
        <v>10</v>
      </c>
      <c r="C6" s="257" t="s">
        <v>11</v>
      </c>
      <c r="D6" s="257" t="s">
        <v>12</v>
      </c>
      <c r="E6" s="259" t="s">
        <v>62</v>
      </c>
      <c r="F6" s="260"/>
      <c r="G6" s="260"/>
      <c r="H6" s="260"/>
      <c r="I6" s="260"/>
      <c r="J6" s="260"/>
      <c r="K6" s="261"/>
      <c r="L6" s="259" t="s">
        <v>13</v>
      </c>
      <c r="M6" s="260"/>
      <c r="N6" s="260"/>
      <c r="O6" s="260"/>
      <c r="P6" s="260"/>
      <c r="Q6" s="260"/>
      <c r="R6" s="261"/>
      <c r="S6" s="255" t="s">
        <v>14</v>
      </c>
    </row>
    <row r="7" spans="1:19" s="6" customFormat="1" ht="21.75" customHeight="1">
      <c r="A7" s="254"/>
      <c r="B7" s="256"/>
      <c r="C7" s="257"/>
      <c r="D7" s="257"/>
      <c r="E7" s="72" t="s">
        <v>1</v>
      </c>
      <c r="F7" s="72" t="s">
        <v>64</v>
      </c>
      <c r="G7" s="72" t="s">
        <v>65</v>
      </c>
      <c r="H7" s="72" t="s">
        <v>69</v>
      </c>
      <c r="I7" s="72" t="s">
        <v>70</v>
      </c>
      <c r="J7" s="72" t="s">
        <v>71</v>
      </c>
      <c r="K7" s="72" t="s">
        <v>72</v>
      </c>
      <c r="L7" s="72" t="s">
        <v>63</v>
      </c>
      <c r="M7" s="73" t="s">
        <v>64</v>
      </c>
      <c r="N7" s="73" t="s">
        <v>65</v>
      </c>
      <c r="O7" s="73" t="s">
        <v>69</v>
      </c>
      <c r="P7" s="73" t="s">
        <v>70</v>
      </c>
      <c r="Q7" s="73" t="s">
        <v>71</v>
      </c>
      <c r="R7" s="73" t="s">
        <v>72</v>
      </c>
      <c r="S7" s="256"/>
    </row>
    <row r="8" spans="1:19" s="6" customFormat="1" ht="11.25" customHeight="1">
      <c r="A8" s="74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  <c r="L8" s="75">
        <v>12</v>
      </c>
      <c r="M8" s="74">
        <v>13</v>
      </c>
      <c r="N8" s="74">
        <v>14</v>
      </c>
      <c r="O8" s="74">
        <v>15</v>
      </c>
      <c r="P8" s="74">
        <v>16</v>
      </c>
      <c r="Q8" s="74">
        <v>17</v>
      </c>
      <c r="R8" s="74">
        <v>18</v>
      </c>
      <c r="S8" s="75">
        <v>19</v>
      </c>
    </row>
    <row r="9" spans="1:19" s="6" customFormat="1" ht="12.75" customHeight="1">
      <c r="A9" s="74"/>
      <c r="B9" s="237" t="s">
        <v>34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</row>
    <row r="10" spans="1:19" s="6" customFormat="1" ht="14.25" customHeight="1">
      <c r="A10" s="76">
        <v>1</v>
      </c>
      <c r="B10" s="266" t="s">
        <v>35</v>
      </c>
      <c r="C10" s="267"/>
      <c r="D10" s="267"/>
      <c r="E10" s="267"/>
      <c r="F10" s="267"/>
      <c r="G10" s="267"/>
      <c r="H10" s="267"/>
      <c r="I10" s="267"/>
      <c r="J10" s="267"/>
      <c r="K10" s="267"/>
      <c r="L10" s="268"/>
      <c r="M10" s="267"/>
      <c r="N10" s="267"/>
      <c r="O10" s="267"/>
      <c r="P10" s="267"/>
      <c r="Q10" s="267"/>
      <c r="R10" s="267"/>
      <c r="S10" s="269"/>
    </row>
    <row r="11" spans="1:19" s="6" customFormat="1" ht="27.75" customHeight="1">
      <c r="A11" s="242" t="s">
        <v>4</v>
      </c>
      <c r="B11" s="219" t="s">
        <v>28</v>
      </c>
      <c r="C11" s="230" t="s">
        <v>73</v>
      </c>
      <c r="D11" s="77" t="s">
        <v>36</v>
      </c>
      <c r="E11" s="112">
        <f>SUM(F11:K11)</f>
        <v>139131.89999999997</v>
      </c>
      <c r="F11" s="112">
        <f aca="true" t="shared" si="0" ref="F11:K11">F12+F13</f>
        <v>21007.91</v>
      </c>
      <c r="G11" s="112">
        <f t="shared" si="0"/>
        <v>23624.71</v>
      </c>
      <c r="H11" s="112">
        <f t="shared" si="0"/>
        <v>23624.819999999996</v>
      </c>
      <c r="I11" s="112">
        <f t="shared" si="0"/>
        <v>23624.819999999996</v>
      </c>
      <c r="J11" s="112">
        <f t="shared" si="0"/>
        <v>23624.819999999996</v>
      </c>
      <c r="K11" s="113">
        <f t="shared" si="0"/>
        <v>23624.819999999996</v>
      </c>
      <c r="L11" s="78"/>
      <c r="M11" s="124"/>
      <c r="N11" s="124"/>
      <c r="O11" s="124"/>
      <c r="P11" s="124"/>
      <c r="Q11" s="124"/>
      <c r="R11" s="124"/>
      <c r="S11" s="213"/>
    </row>
    <row r="12" spans="1:19" s="6" customFormat="1" ht="19.5" customHeight="1">
      <c r="A12" s="246"/>
      <c r="B12" s="220"/>
      <c r="C12" s="231"/>
      <c r="D12" s="79" t="s">
        <v>3</v>
      </c>
      <c r="E12" s="126">
        <f>SUM(F12:K12)</f>
        <v>106300.45999999996</v>
      </c>
      <c r="F12" s="126">
        <f aca="true" t="shared" si="1" ref="F12:K13">F15+F21</f>
        <v>16871.57</v>
      </c>
      <c r="G12" s="126">
        <f t="shared" si="1"/>
        <v>17885.69</v>
      </c>
      <c r="H12" s="126">
        <f t="shared" si="1"/>
        <v>17885.799999999996</v>
      </c>
      <c r="I12" s="126">
        <f t="shared" si="1"/>
        <v>17885.799999999996</v>
      </c>
      <c r="J12" s="126">
        <f t="shared" si="1"/>
        <v>17885.799999999996</v>
      </c>
      <c r="K12" s="115">
        <f t="shared" si="1"/>
        <v>17885.799999999996</v>
      </c>
      <c r="L12" s="80"/>
      <c r="M12" s="132"/>
      <c r="N12" s="132"/>
      <c r="O12" s="132"/>
      <c r="P12" s="132"/>
      <c r="Q12" s="132"/>
      <c r="R12" s="132"/>
      <c r="S12" s="233"/>
    </row>
    <row r="13" spans="1:20" s="6" customFormat="1" ht="19.5" customHeight="1">
      <c r="A13" s="246"/>
      <c r="B13" s="220"/>
      <c r="C13" s="231"/>
      <c r="D13" s="81" t="s">
        <v>2</v>
      </c>
      <c r="E13" s="127">
        <f>SUM(F13:K13)</f>
        <v>32831.44</v>
      </c>
      <c r="F13" s="128">
        <f t="shared" si="1"/>
        <v>4136.34</v>
      </c>
      <c r="G13" s="128">
        <f t="shared" si="1"/>
        <v>5739.02</v>
      </c>
      <c r="H13" s="128">
        <f t="shared" si="1"/>
        <v>5739.02</v>
      </c>
      <c r="I13" s="128">
        <f t="shared" si="1"/>
        <v>5739.02</v>
      </c>
      <c r="J13" s="128">
        <f t="shared" si="1"/>
        <v>5739.02</v>
      </c>
      <c r="K13" s="129">
        <f t="shared" si="1"/>
        <v>5739.02</v>
      </c>
      <c r="L13" s="82"/>
      <c r="M13" s="133"/>
      <c r="N13" s="133"/>
      <c r="O13" s="133"/>
      <c r="P13" s="133"/>
      <c r="Q13" s="133"/>
      <c r="R13" s="133"/>
      <c r="S13" s="251"/>
      <c r="T13" s="92"/>
    </row>
    <row r="14" spans="1:20" s="6" customFormat="1" ht="12.75" customHeight="1">
      <c r="A14" s="242" t="s">
        <v>59</v>
      </c>
      <c r="B14" s="219" t="s">
        <v>60</v>
      </c>
      <c r="C14" s="232"/>
      <c r="D14" s="83" t="s">
        <v>36</v>
      </c>
      <c r="E14" s="114">
        <f>E15+E16</f>
        <v>43964.829999999994</v>
      </c>
      <c r="F14" s="114">
        <f aca="true" t="shared" si="2" ref="F14:K14">F15+F16</f>
        <v>8343.38</v>
      </c>
      <c r="G14" s="114">
        <f t="shared" si="2"/>
        <v>7124.29</v>
      </c>
      <c r="H14" s="114">
        <f t="shared" si="2"/>
        <v>7124.29</v>
      </c>
      <c r="I14" s="114">
        <f>I15+I16</f>
        <v>7124.29</v>
      </c>
      <c r="J14" s="114">
        <f>J15+J16</f>
        <v>7124.29</v>
      </c>
      <c r="K14" s="114">
        <f t="shared" si="2"/>
        <v>7124.29</v>
      </c>
      <c r="L14" s="207" t="s">
        <v>77</v>
      </c>
      <c r="M14" s="213">
        <v>0.1</v>
      </c>
      <c r="N14" s="213">
        <v>0.1</v>
      </c>
      <c r="O14" s="213">
        <v>0.1</v>
      </c>
      <c r="P14" s="213">
        <v>0.1</v>
      </c>
      <c r="Q14" s="213">
        <v>0.1</v>
      </c>
      <c r="R14" s="213">
        <v>0.1</v>
      </c>
      <c r="S14" s="247" t="s">
        <v>30</v>
      </c>
      <c r="T14" s="92"/>
    </row>
    <row r="15" spans="1:20" s="6" customFormat="1" ht="20.25" customHeight="1">
      <c r="A15" s="243"/>
      <c r="B15" s="220"/>
      <c r="C15" s="232"/>
      <c r="D15" s="85" t="s">
        <v>3</v>
      </c>
      <c r="E15" s="115">
        <f>SUM(F15:K15)</f>
        <v>33838.119999999995</v>
      </c>
      <c r="F15" s="115">
        <f>6526.64+1.8+150+573.87+0.2+51.86</f>
        <v>7304.37</v>
      </c>
      <c r="G15" s="115">
        <f>4429.22+1.8+250+573.87+51.86</f>
        <v>5306.75</v>
      </c>
      <c r="H15" s="115">
        <f>4429.22+1.8+250+573.87+51.86</f>
        <v>5306.75</v>
      </c>
      <c r="I15" s="115">
        <f>4429.22+1.8+250+573.87+51.86</f>
        <v>5306.75</v>
      </c>
      <c r="J15" s="115">
        <f>4429.22+1.8+250+573.87+51.86</f>
        <v>5306.75</v>
      </c>
      <c r="K15" s="115">
        <f>4429.22+1.8+250+573.87+51.86</f>
        <v>5306.75</v>
      </c>
      <c r="L15" s="209"/>
      <c r="M15" s="215"/>
      <c r="N15" s="215"/>
      <c r="O15" s="215"/>
      <c r="P15" s="215"/>
      <c r="Q15" s="215"/>
      <c r="R15" s="215"/>
      <c r="S15" s="248"/>
      <c r="T15" s="263"/>
    </row>
    <row r="16" spans="1:20" s="6" customFormat="1" ht="22.5" customHeight="1">
      <c r="A16" s="243"/>
      <c r="B16" s="220"/>
      <c r="C16" s="232"/>
      <c r="D16" s="86" t="s">
        <v>2</v>
      </c>
      <c r="E16" s="115">
        <f>SUM(F16:K16)</f>
        <v>10126.71</v>
      </c>
      <c r="F16" s="115">
        <f>985.27+53.74</f>
        <v>1039.01</v>
      </c>
      <c r="G16" s="115">
        <f>1817.54</f>
        <v>1817.54</v>
      </c>
      <c r="H16" s="115">
        <f>1817.54</f>
        <v>1817.54</v>
      </c>
      <c r="I16" s="115">
        <f>1817.54</f>
        <v>1817.54</v>
      </c>
      <c r="J16" s="115">
        <f>1817.54</f>
        <v>1817.54</v>
      </c>
      <c r="K16" s="115">
        <f>1817.54</f>
        <v>1817.54</v>
      </c>
      <c r="L16" s="84" t="s">
        <v>78</v>
      </c>
      <c r="M16" s="74">
        <v>0.1</v>
      </c>
      <c r="N16" s="74">
        <v>0.1</v>
      </c>
      <c r="O16" s="74">
        <v>0.1</v>
      </c>
      <c r="P16" s="74">
        <v>0.1</v>
      </c>
      <c r="Q16" s="74">
        <v>0.1</v>
      </c>
      <c r="R16" s="74">
        <v>0.1</v>
      </c>
      <c r="S16" s="248"/>
      <c r="T16" s="264"/>
    </row>
    <row r="17" spans="1:19" s="6" customFormat="1" ht="22.5" customHeight="1" hidden="1">
      <c r="A17" s="87"/>
      <c r="B17" s="90"/>
      <c r="C17" s="232"/>
      <c r="D17" s="91"/>
      <c r="E17" s="116"/>
      <c r="F17" s="117"/>
      <c r="G17" s="117"/>
      <c r="H17" s="117"/>
      <c r="I17" s="117"/>
      <c r="J17" s="117"/>
      <c r="K17" s="117"/>
      <c r="L17" s="92"/>
      <c r="M17" s="92"/>
      <c r="N17" s="92"/>
      <c r="O17" s="92"/>
      <c r="P17" s="92"/>
      <c r="Q17" s="92"/>
      <c r="R17" s="92"/>
      <c r="S17" s="249"/>
    </row>
    <row r="18" spans="1:19" s="6" customFormat="1" ht="28.5" customHeight="1" hidden="1">
      <c r="A18" s="87"/>
      <c r="B18" s="90"/>
      <c r="C18" s="232"/>
      <c r="D18" s="91"/>
      <c r="E18" s="116"/>
      <c r="F18" s="117"/>
      <c r="G18" s="117"/>
      <c r="H18" s="117"/>
      <c r="I18" s="117"/>
      <c r="J18" s="117"/>
      <c r="K18" s="117"/>
      <c r="L18" s="92"/>
      <c r="M18" s="92"/>
      <c r="N18" s="92"/>
      <c r="O18" s="92"/>
      <c r="P18" s="92"/>
      <c r="Q18" s="92"/>
      <c r="R18" s="92"/>
      <c r="S18" s="249"/>
    </row>
    <row r="19" spans="1:19" s="6" customFormat="1" ht="75" customHeight="1" hidden="1">
      <c r="A19" s="87"/>
      <c r="B19" s="90"/>
      <c r="C19" s="232"/>
      <c r="D19" s="91"/>
      <c r="E19" s="118"/>
      <c r="F19" s="117"/>
      <c r="G19" s="117"/>
      <c r="H19" s="117"/>
      <c r="I19" s="117"/>
      <c r="J19" s="117"/>
      <c r="K19" s="117"/>
      <c r="L19" s="92"/>
      <c r="M19" s="92"/>
      <c r="N19" s="92"/>
      <c r="O19" s="92"/>
      <c r="P19" s="92"/>
      <c r="Q19" s="92"/>
      <c r="R19" s="92"/>
      <c r="S19" s="250"/>
    </row>
    <row r="20" spans="1:20" s="6" customFormat="1" ht="26.25" customHeight="1">
      <c r="A20" s="242" t="s">
        <v>61</v>
      </c>
      <c r="B20" s="219" t="s">
        <v>67</v>
      </c>
      <c r="C20" s="232"/>
      <c r="D20" s="93" t="s">
        <v>36</v>
      </c>
      <c r="E20" s="119">
        <f>SUM(F20:K20)</f>
        <v>95167.06999999999</v>
      </c>
      <c r="F20" s="113">
        <f aca="true" t="shared" si="3" ref="F20:K20">F21+F22</f>
        <v>12664.53</v>
      </c>
      <c r="G20" s="113">
        <f t="shared" si="3"/>
        <v>16500.42</v>
      </c>
      <c r="H20" s="119">
        <f t="shared" si="3"/>
        <v>16500.53</v>
      </c>
      <c r="I20" s="119">
        <f t="shared" si="3"/>
        <v>16500.53</v>
      </c>
      <c r="J20" s="119">
        <f t="shared" si="3"/>
        <v>16500.53</v>
      </c>
      <c r="K20" s="119">
        <f t="shared" si="3"/>
        <v>16500.53</v>
      </c>
      <c r="L20" s="207" t="s">
        <v>81</v>
      </c>
      <c r="M20" s="213">
        <v>10</v>
      </c>
      <c r="N20" s="213">
        <v>10</v>
      </c>
      <c r="O20" s="213">
        <v>10</v>
      </c>
      <c r="P20" s="213">
        <v>10</v>
      </c>
      <c r="Q20" s="213">
        <v>10</v>
      </c>
      <c r="R20" s="213">
        <v>10</v>
      </c>
      <c r="S20" s="239" t="s">
        <v>68</v>
      </c>
      <c r="T20" s="263"/>
    </row>
    <row r="21" spans="1:20" s="6" customFormat="1" ht="18" customHeight="1">
      <c r="A21" s="243"/>
      <c r="B21" s="220"/>
      <c r="C21" s="232"/>
      <c r="D21" s="85" t="s">
        <v>3</v>
      </c>
      <c r="E21" s="115">
        <f>SUM(F21:K21)</f>
        <v>72462.33999999998</v>
      </c>
      <c r="F21" s="115">
        <f>8103.43+38.2+230+616.64+578.93</f>
        <v>9567.2</v>
      </c>
      <c r="G21" s="115">
        <f>10696.9+42.63+330+616.64+892.77</f>
        <v>12578.939999999999</v>
      </c>
      <c r="H21" s="115">
        <f>10696.9+42.63+330+616.64+892.88</f>
        <v>12579.049999999997</v>
      </c>
      <c r="I21" s="115">
        <f>10696.9+42.63+330+616.64+892.88</f>
        <v>12579.049999999997</v>
      </c>
      <c r="J21" s="115">
        <f>10696.9+42.63+330+616.64+892.88</f>
        <v>12579.049999999997</v>
      </c>
      <c r="K21" s="115">
        <f>10696.9+42.63+330+616.64+892.88</f>
        <v>12579.049999999997</v>
      </c>
      <c r="L21" s="208"/>
      <c r="M21" s="214"/>
      <c r="N21" s="214"/>
      <c r="O21" s="214"/>
      <c r="P21" s="214"/>
      <c r="Q21" s="214"/>
      <c r="R21" s="214"/>
      <c r="S21" s="239"/>
      <c r="T21" s="264"/>
    </row>
    <row r="22" spans="1:20" s="6" customFormat="1" ht="21" customHeight="1">
      <c r="A22" s="243"/>
      <c r="B22" s="220"/>
      <c r="C22" s="232"/>
      <c r="D22" s="86" t="s">
        <v>2</v>
      </c>
      <c r="E22" s="115">
        <f>SUM(F22:K22)</f>
        <v>22704.73</v>
      </c>
      <c r="F22" s="120">
        <f>3097.33</f>
        <v>3097.33</v>
      </c>
      <c r="G22" s="120">
        <f>3921.48</f>
        <v>3921.48</v>
      </c>
      <c r="H22" s="120">
        <f>3921.48</f>
        <v>3921.48</v>
      </c>
      <c r="I22" s="120">
        <f>3921.48</f>
        <v>3921.48</v>
      </c>
      <c r="J22" s="120">
        <f>3921.48</f>
        <v>3921.48</v>
      </c>
      <c r="K22" s="120">
        <f>3921.48</f>
        <v>3921.48</v>
      </c>
      <c r="L22" s="208"/>
      <c r="M22" s="214"/>
      <c r="N22" s="214"/>
      <c r="O22" s="214"/>
      <c r="P22" s="214"/>
      <c r="Q22" s="214"/>
      <c r="R22" s="214"/>
      <c r="S22" s="239"/>
      <c r="T22" s="264"/>
    </row>
    <row r="23" spans="1:20" s="6" customFormat="1" ht="51" customHeight="1" hidden="1">
      <c r="A23" s="86"/>
      <c r="B23" s="94"/>
      <c r="C23" s="88"/>
      <c r="D23" s="86"/>
      <c r="E23" s="95"/>
      <c r="F23" s="85"/>
      <c r="G23" s="85"/>
      <c r="H23" s="85"/>
      <c r="I23" s="85"/>
      <c r="J23" s="85"/>
      <c r="K23" s="85"/>
      <c r="L23" s="92"/>
      <c r="M23" s="92"/>
      <c r="N23" s="92"/>
      <c r="O23" s="92"/>
      <c r="P23" s="92"/>
      <c r="Q23" s="92"/>
      <c r="R23" s="92"/>
      <c r="S23" s="230"/>
      <c r="T23" s="264"/>
    </row>
    <row r="24" spans="1:20" s="6" customFormat="1" ht="33" customHeight="1" hidden="1">
      <c r="A24" s="87"/>
      <c r="B24" s="90"/>
      <c r="C24" s="89"/>
      <c r="D24" s="89"/>
      <c r="E24" s="89"/>
      <c r="F24" s="89"/>
      <c r="G24" s="89"/>
      <c r="H24" s="89"/>
      <c r="I24" s="89"/>
      <c r="J24" s="89"/>
      <c r="K24" s="89"/>
      <c r="L24" s="92"/>
      <c r="M24" s="92"/>
      <c r="N24" s="92"/>
      <c r="O24" s="92"/>
      <c r="P24" s="92"/>
      <c r="Q24" s="92"/>
      <c r="R24" s="92"/>
      <c r="S24" s="230"/>
      <c r="T24" s="264"/>
    </row>
    <row r="25" spans="1:20" s="6" customFormat="1" ht="15.75" customHeight="1">
      <c r="A25" s="105" t="s">
        <v>6</v>
      </c>
      <c r="B25" s="237" t="s">
        <v>56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64"/>
    </row>
    <row r="26" spans="1:20" s="6" customFormat="1" ht="21.75" customHeight="1">
      <c r="A26" s="242" t="s">
        <v>7</v>
      </c>
      <c r="B26" s="219" t="s">
        <v>57</v>
      </c>
      <c r="C26" s="213" t="s">
        <v>73</v>
      </c>
      <c r="D26" s="96" t="s">
        <v>23</v>
      </c>
      <c r="E26" s="112">
        <f>SUM(F26:K26)</f>
        <v>2688</v>
      </c>
      <c r="F26" s="112">
        <f aca="true" t="shared" si="4" ref="F26:K26">F27+F28</f>
        <v>488</v>
      </c>
      <c r="G26" s="112">
        <f t="shared" si="4"/>
        <v>440</v>
      </c>
      <c r="H26" s="112">
        <f>H27+H28</f>
        <v>440</v>
      </c>
      <c r="I26" s="112">
        <f t="shared" si="4"/>
        <v>440</v>
      </c>
      <c r="J26" s="112">
        <f t="shared" si="4"/>
        <v>440</v>
      </c>
      <c r="K26" s="113">
        <f t="shared" si="4"/>
        <v>440</v>
      </c>
      <c r="L26" s="213"/>
      <c r="M26" s="213"/>
      <c r="N26" s="213"/>
      <c r="O26" s="213"/>
      <c r="P26" s="213"/>
      <c r="Q26" s="213"/>
      <c r="R26" s="213"/>
      <c r="S26" s="223"/>
      <c r="T26" s="264"/>
    </row>
    <row r="27" spans="1:20" s="6" customFormat="1" ht="16.5" customHeight="1">
      <c r="A27" s="243"/>
      <c r="B27" s="220"/>
      <c r="C27" s="233"/>
      <c r="D27" s="103" t="s">
        <v>3</v>
      </c>
      <c r="E27" s="137">
        <f>SUM(F27:K27)</f>
        <v>2688</v>
      </c>
      <c r="F27" s="137">
        <f aca="true" t="shared" si="5" ref="F27:K28">F30+F33</f>
        <v>488</v>
      </c>
      <c r="G27" s="137">
        <f t="shared" si="5"/>
        <v>440</v>
      </c>
      <c r="H27" s="137">
        <f t="shared" si="5"/>
        <v>440</v>
      </c>
      <c r="I27" s="137">
        <f t="shared" si="5"/>
        <v>440</v>
      </c>
      <c r="J27" s="137">
        <f t="shared" si="5"/>
        <v>440</v>
      </c>
      <c r="K27" s="137">
        <f t="shared" si="5"/>
        <v>440</v>
      </c>
      <c r="L27" s="214"/>
      <c r="M27" s="217"/>
      <c r="N27" s="217"/>
      <c r="O27" s="217"/>
      <c r="P27" s="217"/>
      <c r="Q27" s="217"/>
      <c r="R27" s="217"/>
      <c r="S27" s="217"/>
      <c r="T27" s="92"/>
    </row>
    <row r="28" spans="1:20" s="6" customFormat="1" ht="13.5" customHeight="1">
      <c r="A28" s="243"/>
      <c r="B28" s="220"/>
      <c r="C28" s="233"/>
      <c r="D28" s="103" t="s">
        <v>2</v>
      </c>
      <c r="E28" s="126">
        <f>SUM(F28:K28)</f>
        <v>0</v>
      </c>
      <c r="F28" s="137">
        <f t="shared" si="5"/>
        <v>0</v>
      </c>
      <c r="G28" s="137">
        <f t="shared" si="5"/>
        <v>0</v>
      </c>
      <c r="H28" s="137">
        <f t="shared" si="5"/>
        <v>0</v>
      </c>
      <c r="I28" s="137">
        <f t="shared" si="5"/>
        <v>0</v>
      </c>
      <c r="J28" s="137">
        <f t="shared" si="5"/>
        <v>0</v>
      </c>
      <c r="K28" s="137">
        <f t="shared" si="5"/>
        <v>0</v>
      </c>
      <c r="L28" s="214"/>
      <c r="M28" s="218"/>
      <c r="N28" s="218"/>
      <c r="O28" s="218"/>
      <c r="P28" s="218"/>
      <c r="Q28" s="218"/>
      <c r="R28" s="218"/>
      <c r="S28" s="218"/>
      <c r="T28" s="92"/>
    </row>
    <row r="29" spans="1:20" s="6" customFormat="1" ht="21" customHeight="1">
      <c r="A29" s="243"/>
      <c r="B29" s="221"/>
      <c r="C29" s="234"/>
      <c r="D29" s="111" t="s">
        <v>23</v>
      </c>
      <c r="E29" s="138">
        <f>E30+E31</f>
        <v>137</v>
      </c>
      <c r="F29" s="138">
        <f aca="true" t="shared" si="6" ref="F29:K29">F30+F31</f>
        <v>137</v>
      </c>
      <c r="G29" s="138">
        <f t="shared" si="6"/>
        <v>0</v>
      </c>
      <c r="H29" s="138">
        <f t="shared" si="6"/>
        <v>0</v>
      </c>
      <c r="I29" s="138">
        <f t="shared" si="6"/>
        <v>0</v>
      </c>
      <c r="J29" s="138">
        <f t="shared" si="6"/>
        <v>0</v>
      </c>
      <c r="K29" s="138">
        <f t="shared" si="6"/>
        <v>0</v>
      </c>
      <c r="L29" s="227" t="s">
        <v>80</v>
      </c>
      <c r="M29" s="213">
        <v>0.1</v>
      </c>
      <c r="N29" s="213">
        <v>0.1</v>
      </c>
      <c r="O29" s="213">
        <v>0.1</v>
      </c>
      <c r="P29" s="213">
        <v>0.1</v>
      </c>
      <c r="Q29" s="213">
        <v>0.1</v>
      </c>
      <c r="R29" s="213">
        <v>0.1</v>
      </c>
      <c r="S29" s="213" t="s">
        <v>30</v>
      </c>
      <c r="T29" s="92"/>
    </row>
    <row r="30" spans="1:20" s="6" customFormat="1" ht="15.75" customHeight="1">
      <c r="A30" s="244"/>
      <c r="B30" s="221"/>
      <c r="C30" s="235"/>
      <c r="D30" s="122" t="s">
        <v>3</v>
      </c>
      <c r="E30" s="139">
        <f>SUM(F30:K30)</f>
        <v>137</v>
      </c>
      <c r="F30" s="139">
        <f>137</f>
        <v>137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228"/>
      <c r="M30" s="217"/>
      <c r="N30" s="217"/>
      <c r="O30" s="217"/>
      <c r="P30" s="217"/>
      <c r="Q30" s="217"/>
      <c r="R30" s="217"/>
      <c r="S30" s="214"/>
      <c r="T30" s="92"/>
    </row>
    <row r="31" spans="1:20" s="6" customFormat="1" ht="18" customHeight="1">
      <c r="A31" s="244"/>
      <c r="B31" s="221"/>
      <c r="C31" s="235"/>
      <c r="D31" s="123" t="s">
        <v>2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229"/>
      <c r="M31" s="218"/>
      <c r="N31" s="218"/>
      <c r="O31" s="218"/>
      <c r="P31" s="218"/>
      <c r="Q31" s="218"/>
      <c r="R31" s="218"/>
      <c r="S31" s="215"/>
      <c r="T31" s="92"/>
    </row>
    <row r="32" spans="1:20" s="6" customFormat="1" ht="23.25" customHeight="1">
      <c r="A32" s="244"/>
      <c r="B32" s="221"/>
      <c r="C32" s="235"/>
      <c r="D32" s="121" t="s">
        <v>23</v>
      </c>
      <c r="E32" s="141">
        <f>E33+E34</f>
        <v>2551</v>
      </c>
      <c r="F32" s="141">
        <f aca="true" t="shared" si="7" ref="F32:K32">F33+F34</f>
        <v>351</v>
      </c>
      <c r="G32" s="141">
        <f t="shared" si="7"/>
        <v>440</v>
      </c>
      <c r="H32" s="141">
        <f t="shared" si="7"/>
        <v>440</v>
      </c>
      <c r="I32" s="141">
        <f t="shared" si="7"/>
        <v>440</v>
      </c>
      <c r="J32" s="141">
        <f t="shared" si="7"/>
        <v>440</v>
      </c>
      <c r="K32" s="141">
        <f t="shared" si="7"/>
        <v>440</v>
      </c>
      <c r="L32" s="227" t="s">
        <v>79</v>
      </c>
      <c r="M32" s="213">
        <v>7.2</v>
      </c>
      <c r="N32" s="213">
        <v>7.2</v>
      </c>
      <c r="O32" s="213">
        <v>7.2</v>
      </c>
      <c r="P32" s="213">
        <v>7.2</v>
      </c>
      <c r="Q32" s="213">
        <v>7.2</v>
      </c>
      <c r="R32" s="213">
        <v>7.2</v>
      </c>
      <c r="S32" s="213" t="s">
        <v>32</v>
      </c>
      <c r="T32" s="92"/>
    </row>
    <row r="33" spans="1:20" s="6" customFormat="1" ht="17.25" customHeight="1">
      <c r="A33" s="244"/>
      <c r="B33" s="221"/>
      <c r="C33" s="235"/>
      <c r="D33" s="122" t="s">
        <v>3</v>
      </c>
      <c r="E33" s="139">
        <f>SUM(F33:K33)</f>
        <v>2551</v>
      </c>
      <c r="F33" s="139">
        <f>351</f>
        <v>351</v>
      </c>
      <c r="G33" s="139">
        <f>440</f>
        <v>440</v>
      </c>
      <c r="H33" s="139">
        <f>440</f>
        <v>440</v>
      </c>
      <c r="I33" s="139">
        <f>440</f>
        <v>440</v>
      </c>
      <c r="J33" s="139">
        <f>440</f>
        <v>440</v>
      </c>
      <c r="K33" s="139">
        <f>440</f>
        <v>440</v>
      </c>
      <c r="L33" s="228"/>
      <c r="M33" s="214"/>
      <c r="N33" s="214"/>
      <c r="O33" s="214"/>
      <c r="P33" s="214"/>
      <c r="Q33" s="214"/>
      <c r="R33" s="214"/>
      <c r="S33" s="214"/>
      <c r="T33" s="92"/>
    </row>
    <row r="34" spans="1:20" s="6" customFormat="1" ht="14.25" customHeight="1">
      <c r="A34" s="245"/>
      <c r="B34" s="222"/>
      <c r="C34" s="236"/>
      <c r="D34" s="123" t="s">
        <v>2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229"/>
      <c r="M34" s="215"/>
      <c r="N34" s="215"/>
      <c r="O34" s="215"/>
      <c r="P34" s="215"/>
      <c r="Q34" s="215"/>
      <c r="R34" s="215"/>
      <c r="S34" s="215"/>
      <c r="T34" s="92"/>
    </row>
    <row r="35" spans="1:20" s="6" customFormat="1" ht="23.25" customHeight="1">
      <c r="A35" s="107" t="s">
        <v>74</v>
      </c>
      <c r="B35" s="275" t="s">
        <v>75</v>
      </c>
      <c r="C35" s="276"/>
      <c r="D35" s="277"/>
      <c r="E35" s="277"/>
      <c r="F35" s="277"/>
      <c r="G35" s="277"/>
      <c r="H35" s="277"/>
      <c r="I35" s="277"/>
      <c r="J35" s="277"/>
      <c r="K35" s="277"/>
      <c r="L35" s="276"/>
      <c r="M35" s="276"/>
      <c r="N35" s="276"/>
      <c r="O35" s="276"/>
      <c r="P35" s="276"/>
      <c r="Q35" s="276"/>
      <c r="R35" s="276"/>
      <c r="S35" s="278"/>
      <c r="T35" s="92"/>
    </row>
    <row r="36" spans="1:20" s="6" customFormat="1" ht="29.25" customHeight="1">
      <c r="A36" s="204" t="s">
        <v>76</v>
      </c>
      <c r="B36" s="207" t="s">
        <v>89</v>
      </c>
      <c r="C36" s="224" t="s">
        <v>73</v>
      </c>
      <c r="D36" s="102" t="s">
        <v>36</v>
      </c>
      <c r="E36" s="108">
        <f>F36+G36+H36+I36+J36+K36</f>
        <v>0</v>
      </c>
      <c r="F36" s="108">
        <f aca="true" t="shared" si="8" ref="F36:K36">F37+F38</f>
        <v>0</v>
      </c>
      <c r="G36" s="108">
        <f t="shared" si="8"/>
        <v>0</v>
      </c>
      <c r="H36" s="108">
        <f t="shared" si="8"/>
        <v>0</v>
      </c>
      <c r="I36" s="108">
        <f t="shared" si="8"/>
        <v>0</v>
      </c>
      <c r="J36" s="108">
        <f t="shared" si="8"/>
        <v>0</v>
      </c>
      <c r="K36" s="108">
        <f t="shared" si="8"/>
        <v>0</v>
      </c>
      <c r="L36" s="124"/>
      <c r="M36" s="216"/>
      <c r="N36" s="216"/>
      <c r="O36" s="216"/>
      <c r="P36" s="216"/>
      <c r="Q36" s="216"/>
      <c r="R36" s="216"/>
      <c r="S36" s="213"/>
      <c r="T36" s="92"/>
    </row>
    <row r="37" spans="1:20" s="6" customFormat="1" ht="15.75" customHeight="1">
      <c r="A37" s="205"/>
      <c r="B37" s="208"/>
      <c r="C37" s="225"/>
      <c r="D37" s="103" t="s">
        <v>3</v>
      </c>
      <c r="E37" s="97">
        <f>F37+G37+H37+I37+J37+K37</f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132"/>
      <c r="M37" s="217"/>
      <c r="N37" s="217"/>
      <c r="O37" s="217"/>
      <c r="P37" s="217"/>
      <c r="Q37" s="217"/>
      <c r="R37" s="217"/>
      <c r="S37" s="217"/>
      <c r="T37" s="92"/>
    </row>
    <row r="38" spans="1:20" s="6" customFormat="1" ht="12" customHeight="1">
      <c r="A38" s="205"/>
      <c r="B38" s="208"/>
      <c r="C38" s="225"/>
      <c r="D38" s="104" t="s">
        <v>2</v>
      </c>
      <c r="E38" s="98">
        <f>F38+G38+H38+I38+J38+K38</f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133"/>
      <c r="M38" s="218"/>
      <c r="N38" s="218"/>
      <c r="O38" s="218"/>
      <c r="P38" s="218"/>
      <c r="Q38" s="218"/>
      <c r="R38" s="218"/>
      <c r="S38" s="218"/>
      <c r="T38" s="92"/>
    </row>
    <row r="39" spans="1:20" s="6" customFormat="1" ht="24" customHeight="1">
      <c r="A39" s="205"/>
      <c r="B39" s="208"/>
      <c r="C39" s="225"/>
      <c r="D39" s="111" t="s">
        <v>23</v>
      </c>
      <c r="E39" s="130">
        <f aca="true" t="shared" si="9" ref="E39:K39">E40+E41</f>
        <v>0</v>
      </c>
      <c r="F39" s="130">
        <f t="shared" si="9"/>
        <v>0</v>
      </c>
      <c r="G39" s="130">
        <f t="shared" si="9"/>
        <v>0</v>
      </c>
      <c r="H39" s="130">
        <f t="shared" si="9"/>
        <v>0</v>
      </c>
      <c r="I39" s="130">
        <f t="shared" si="9"/>
        <v>0</v>
      </c>
      <c r="J39" s="130">
        <f t="shared" si="9"/>
        <v>0</v>
      </c>
      <c r="K39" s="130">
        <f t="shared" si="9"/>
        <v>0</v>
      </c>
      <c r="L39" s="210" t="s">
        <v>87</v>
      </c>
      <c r="M39" s="213">
        <v>100</v>
      </c>
      <c r="N39" s="213">
        <v>100</v>
      </c>
      <c r="O39" s="213">
        <v>100</v>
      </c>
      <c r="P39" s="213">
        <v>100</v>
      </c>
      <c r="Q39" s="213">
        <v>100</v>
      </c>
      <c r="R39" s="213">
        <v>100</v>
      </c>
      <c r="S39" s="211" t="s">
        <v>88</v>
      </c>
      <c r="T39" s="92"/>
    </row>
    <row r="40" spans="1:20" s="6" customFormat="1" ht="12" customHeight="1">
      <c r="A40" s="205"/>
      <c r="B40" s="208"/>
      <c r="C40" s="225"/>
      <c r="D40" s="122" t="s">
        <v>3</v>
      </c>
      <c r="E40" s="99">
        <f>SUM(F40:K40)</f>
        <v>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208"/>
      <c r="M40" s="214"/>
      <c r="N40" s="214"/>
      <c r="O40" s="214"/>
      <c r="P40" s="214"/>
      <c r="Q40" s="214"/>
      <c r="R40" s="214"/>
      <c r="S40" s="211"/>
      <c r="T40" s="92"/>
    </row>
    <row r="41" spans="1:20" s="6" customFormat="1" ht="12" customHeight="1">
      <c r="A41" s="205"/>
      <c r="B41" s="208"/>
      <c r="C41" s="225"/>
      <c r="D41" s="123" t="s">
        <v>2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209"/>
      <c r="M41" s="215"/>
      <c r="N41" s="215"/>
      <c r="O41" s="215"/>
      <c r="P41" s="215"/>
      <c r="Q41" s="215"/>
      <c r="R41" s="215"/>
      <c r="S41" s="212"/>
      <c r="T41" s="92"/>
    </row>
    <row r="42" spans="1:20" s="6" customFormat="1" ht="30" customHeight="1">
      <c r="A42" s="205"/>
      <c r="B42" s="208"/>
      <c r="C42" s="225"/>
      <c r="D42" s="111" t="s">
        <v>23</v>
      </c>
      <c r="E42" s="130">
        <f aca="true" t="shared" si="10" ref="E42:K42">E43+E44</f>
        <v>0</v>
      </c>
      <c r="F42" s="130">
        <f t="shared" si="10"/>
        <v>0</v>
      </c>
      <c r="G42" s="130">
        <f t="shared" si="10"/>
        <v>0</v>
      </c>
      <c r="H42" s="130">
        <f t="shared" si="10"/>
        <v>0</v>
      </c>
      <c r="I42" s="130">
        <f t="shared" si="10"/>
        <v>0</v>
      </c>
      <c r="J42" s="130">
        <f t="shared" si="10"/>
        <v>0</v>
      </c>
      <c r="K42" s="130">
        <f t="shared" si="10"/>
        <v>0</v>
      </c>
      <c r="L42" s="279" t="s">
        <v>83</v>
      </c>
      <c r="M42" s="240">
        <v>0</v>
      </c>
      <c r="N42" s="240">
        <v>0</v>
      </c>
      <c r="O42" s="240">
        <v>0</v>
      </c>
      <c r="P42" s="240">
        <v>0</v>
      </c>
      <c r="Q42" s="240">
        <v>0</v>
      </c>
      <c r="R42" s="240">
        <v>0</v>
      </c>
      <c r="S42" s="213" t="s">
        <v>58</v>
      </c>
      <c r="T42" s="92"/>
    </row>
    <row r="43" spans="1:20" s="6" customFormat="1" ht="7.5" customHeight="1">
      <c r="A43" s="205"/>
      <c r="B43" s="208"/>
      <c r="C43" s="225"/>
      <c r="D43" s="122" t="s">
        <v>3</v>
      </c>
      <c r="E43" s="99">
        <f>SUM(F43:K43)</f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209"/>
      <c r="M43" s="241"/>
      <c r="N43" s="241"/>
      <c r="O43" s="241"/>
      <c r="P43" s="241"/>
      <c r="Q43" s="241"/>
      <c r="R43" s="241"/>
      <c r="S43" s="205"/>
      <c r="T43" s="92"/>
    </row>
    <row r="44" spans="1:20" s="6" customFormat="1" ht="42" customHeight="1">
      <c r="A44" s="206"/>
      <c r="B44" s="209"/>
      <c r="C44" s="226"/>
      <c r="D44" s="123" t="s">
        <v>2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10" t="s">
        <v>82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206"/>
      <c r="T44" s="92"/>
    </row>
    <row r="45" spans="1:20" ht="22.5" customHeight="1">
      <c r="A45" s="270"/>
      <c r="B45" s="230" t="s">
        <v>25</v>
      </c>
      <c r="C45" s="271"/>
      <c r="D45" s="106" t="s">
        <v>26</v>
      </c>
      <c r="E45" s="134">
        <f aca="true" t="shared" si="11" ref="E45:K47">E11+E26+E36</f>
        <v>141819.89999999997</v>
      </c>
      <c r="F45" s="134">
        <f t="shared" si="11"/>
        <v>21495.91</v>
      </c>
      <c r="G45" s="134">
        <f t="shared" si="11"/>
        <v>24064.71</v>
      </c>
      <c r="H45" s="134">
        <f>H11+H26+H36</f>
        <v>24064.819999999996</v>
      </c>
      <c r="I45" s="134">
        <f>I11+I26+I36</f>
        <v>24064.819999999996</v>
      </c>
      <c r="J45" s="134">
        <f t="shared" si="11"/>
        <v>24064.819999999996</v>
      </c>
      <c r="K45" s="134">
        <f t="shared" si="11"/>
        <v>24064.819999999996</v>
      </c>
      <c r="L45" s="247"/>
      <c r="M45" s="270"/>
      <c r="N45" s="270"/>
      <c r="O45" s="270"/>
      <c r="P45" s="270"/>
      <c r="Q45" s="270"/>
      <c r="R45" s="270"/>
      <c r="S45" s="239"/>
      <c r="T45" s="67"/>
    </row>
    <row r="46" spans="1:19" ht="12.75" customHeight="1">
      <c r="A46" s="270"/>
      <c r="B46" s="249"/>
      <c r="C46" s="272"/>
      <c r="D46" s="100" t="s">
        <v>3</v>
      </c>
      <c r="E46" s="135">
        <f t="shared" si="11"/>
        <v>108988.45999999996</v>
      </c>
      <c r="F46" s="135">
        <f t="shared" si="11"/>
        <v>17359.57</v>
      </c>
      <c r="G46" s="135">
        <f t="shared" si="11"/>
        <v>18325.69</v>
      </c>
      <c r="H46" s="135">
        <f t="shared" si="11"/>
        <v>18325.799999999996</v>
      </c>
      <c r="I46" s="135">
        <f t="shared" si="11"/>
        <v>18325.799999999996</v>
      </c>
      <c r="J46" s="135">
        <f t="shared" si="11"/>
        <v>18325.799999999996</v>
      </c>
      <c r="K46" s="135">
        <f t="shared" si="11"/>
        <v>18325.799999999996</v>
      </c>
      <c r="L46" s="248"/>
      <c r="M46" s="270"/>
      <c r="N46" s="270"/>
      <c r="O46" s="270"/>
      <c r="P46" s="270"/>
      <c r="Q46" s="270"/>
      <c r="R46" s="270"/>
      <c r="S46" s="239"/>
    </row>
    <row r="47" spans="1:19" ht="12" customHeight="1" thickBot="1">
      <c r="A47" s="270"/>
      <c r="B47" s="250"/>
      <c r="C47" s="273"/>
      <c r="D47" s="101" t="s">
        <v>2</v>
      </c>
      <c r="E47" s="136">
        <f t="shared" si="11"/>
        <v>32831.44</v>
      </c>
      <c r="F47" s="136">
        <f t="shared" si="11"/>
        <v>4136.34</v>
      </c>
      <c r="G47" s="136">
        <f t="shared" si="11"/>
        <v>5739.02</v>
      </c>
      <c r="H47" s="136">
        <f t="shared" si="11"/>
        <v>5739.02</v>
      </c>
      <c r="I47" s="136">
        <f t="shared" si="11"/>
        <v>5739.02</v>
      </c>
      <c r="J47" s="136">
        <f t="shared" si="11"/>
        <v>5739.02</v>
      </c>
      <c r="K47" s="136">
        <f t="shared" si="11"/>
        <v>5739.02</v>
      </c>
      <c r="L47" s="274"/>
      <c r="M47" s="270"/>
      <c r="N47" s="270"/>
      <c r="O47" s="270"/>
      <c r="P47" s="270"/>
      <c r="Q47" s="270"/>
      <c r="R47" s="270"/>
      <c r="S47" s="239"/>
    </row>
    <row r="50" ht="18.75" customHeight="1">
      <c r="F50" s="125"/>
    </row>
  </sheetData>
  <sheetProtection/>
  <mergeCells count="105">
    <mergeCell ref="N45:N47"/>
    <mergeCell ref="R42:R43"/>
    <mergeCell ref="S42:S44"/>
    <mergeCell ref="R45:R47"/>
    <mergeCell ref="S45:S47"/>
    <mergeCell ref="B35:S35"/>
    <mergeCell ref="L42:L43"/>
    <mergeCell ref="M42:M43"/>
    <mergeCell ref="N42:N43"/>
    <mergeCell ref="O42:O43"/>
    <mergeCell ref="Q26:Q28"/>
    <mergeCell ref="R26:R28"/>
    <mergeCell ref="N36:N38"/>
    <mergeCell ref="O36:O38"/>
    <mergeCell ref="Q32:Q34"/>
    <mergeCell ref="N26:N28"/>
    <mergeCell ref="O26:O28"/>
    <mergeCell ref="P26:P28"/>
    <mergeCell ref="R32:R34"/>
    <mergeCell ref="O32:O34"/>
    <mergeCell ref="A45:A47"/>
    <mergeCell ref="B45:B47"/>
    <mergeCell ref="C45:C47"/>
    <mergeCell ref="L45:L47"/>
    <mergeCell ref="M45:M47"/>
    <mergeCell ref="Q36:Q38"/>
    <mergeCell ref="Q42:Q43"/>
    <mergeCell ref="O45:O47"/>
    <mergeCell ref="P45:P47"/>
    <mergeCell ref="Q45:Q47"/>
    <mergeCell ref="T15:T16"/>
    <mergeCell ref="T20:T26"/>
    <mergeCell ref="B9:S9"/>
    <mergeCell ref="L6:R6"/>
    <mergeCell ref="R36:R38"/>
    <mergeCell ref="S36:S38"/>
    <mergeCell ref="S32:S34"/>
    <mergeCell ref="B10:S10"/>
    <mergeCell ref="B20:B22"/>
    <mergeCell ref="B14:B16"/>
    <mergeCell ref="L1:S1"/>
    <mergeCell ref="A4:S4"/>
    <mergeCell ref="A6:A7"/>
    <mergeCell ref="B6:B7"/>
    <mergeCell ref="C6:C7"/>
    <mergeCell ref="L2:S2"/>
    <mergeCell ref="S6:S7"/>
    <mergeCell ref="D6:D7"/>
    <mergeCell ref="E6:K6"/>
    <mergeCell ref="L3:S3"/>
    <mergeCell ref="Q14:Q15"/>
    <mergeCell ref="R14:R15"/>
    <mergeCell ref="S14:S19"/>
    <mergeCell ref="B11:B13"/>
    <mergeCell ref="S11:S13"/>
    <mergeCell ref="L14:L15"/>
    <mergeCell ref="M14:M15"/>
    <mergeCell ref="O29:O31"/>
    <mergeCell ref="P29:P31"/>
    <mergeCell ref="M20:M22"/>
    <mergeCell ref="N20:N22"/>
    <mergeCell ref="O20:O22"/>
    <mergeCell ref="A11:A13"/>
    <mergeCell ref="A14:A16"/>
    <mergeCell ref="A20:A22"/>
    <mergeCell ref="R20:R22"/>
    <mergeCell ref="L20:L22"/>
    <mergeCell ref="P42:P43"/>
    <mergeCell ref="M26:M28"/>
    <mergeCell ref="L26:L28"/>
    <mergeCell ref="A26:A34"/>
    <mergeCell ref="L32:L34"/>
    <mergeCell ref="M32:M34"/>
    <mergeCell ref="N32:N34"/>
    <mergeCell ref="N29:N31"/>
    <mergeCell ref="P32:P34"/>
    <mergeCell ref="C11:C22"/>
    <mergeCell ref="C26:C34"/>
    <mergeCell ref="N14:N15"/>
    <mergeCell ref="O14:O15"/>
    <mergeCell ref="P14:P15"/>
    <mergeCell ref="B25:S25"/>
    <mergeCell ref="S20:S24"/>
    <mergeCell ref="P20:P22"/>
    <mergeCell ref="Q20:Q22"/>
    <mergeCell ref="B26:B34"/>
    <mergeCell ref="S29:S31"/>
    <mergeCell ref="S26:S28"/>
    <mergeCell ref="C36:C44"/>
    <mergeCell ref="Q29:Q31"/>
    <mergeCell ref="R29:R31"/>
    <mergeCell ref="O39:O41"/>
    <mergeCell ref="P36:P38"/>
    <mergeCell ref="L29:L31"/>
    <mergeCell ref="M29:M31"/>
    <mergeCell ref="A36:A44"/>
    <mergeCell ref="B36:B44"/>
    <mergeCell ref="L39:L41"/>
    <mergeCell ref="S39:S41"/>
    <mergeCell ref="M39:M41"/>
    <mergeCell ref="N39:N41"/>
    <mergeCell ref="M36:M38"/>
    <mergeCell ref="P39:P41"/>
    <mergeCell ref="Q39:Q41"/>
    <mergeCell ref="R39:R41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Жидкова МА</cp:lastModifiedBy>
  <cp:lastPrinted>2019-03-14T05:47:07Z</cp:lastPrinted>
  <dcterms:created xsi:type="dcterms:W3CDTF">2013-10-21T11:04:08Z</dcterms:created>
  <dcterms:modified xsi:type="dcterms:W3CDTF">2019-03-14T07:29:13Z</dcterms:modified>
  <cp:category/>
  <cp:version/>
  <cp:contentType/>
  <cp:contentStatus/>
</cp:coreProperties>
</file>