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5468" windowHeight="11028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СПОРТ'!$6:$7</definedName>
    <definedName name="_xlnm.Print_Area" localSheetId="1">'прил к программе СПОРТ'!$A$1:$S$51</definedName>
  </definedNames>
  <calcPr fullCalcOnLoad="1"/>
</workbook>
</file>

<file path=xl/sharedStrings.xml><?xml version="1.0" encoding="utf-8"?>
<sst xmlns="http://schemas.openxmlformats.org/spreadsheetml/2006/main" count="234" uniqueCount="138">
  <si>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</si>
  <si>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</si>
  <si>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</si>
  <si>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</si>
  <si>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</si>
  <si>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</si>
  <si>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</si>
  <si>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</si>
  <si>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</si>
  <si>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</si>
  <si>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</si>
  <si>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</si>
  <si>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</si>
  <si>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</si>
  <si>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</si>
  <si>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</si>
  <si>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</si>
  <si>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</si>
  <si>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</si>
  <si>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</si>
  <si>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</si>
  <si>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</si>
  <si>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</si>
  <si>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</si>
  <si>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</si>
  <si>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</si>
  <si>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</si>
  <si>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</si>
  <si>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</si>
  <si>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</si>
  <si>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</si>
  <si>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</si>
  <si>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</si>
  <si>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</si>
  <si>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</si>
  <si>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</si>
  <si>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</si>
  <si>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</si>
  <si>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</si>
  <si>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</si>
  <si>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</si>
  <si>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</si>
  <si>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</si>
  <si>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</si>
  <si>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</si>
  <si>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</si>
  <si>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</si>
  <si>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</si>
  <si>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</si>
  <si>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</si>
  <si>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</si>
  <si>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</si>
  <si>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</si>
  <si>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</si>
  <si>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</si>
  <si>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</si>
  <si>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</si>
  <si>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</si>
  <si>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</si>
  <si>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</si>
  <si>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МКУ «Центр МИТО» ЗАТО Видяево</t>
  </si>
  <si>
    <t>МАУ СОК «Фрегат»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</si>
  <si>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</si>
  <si>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</si>
  <si>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</si>
  <si>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</si>
  <si>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2.1.2.</t>
  </si>
  <si>
    <t>2.1.3.</t>
  </si>
  <si>
    <t>2.1.4.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</si>
  <si>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</si>
  <si>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</si>
  <si>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</si>
  <si>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</si>
  <si>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</si>
  <si>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</si>
  <si>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</si>
  <si>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</si>
  <si>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</si>
  <si>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</si>
  <si>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</si>
  <si>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</si>
  <si>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>2019 год</t>
  </si>
  <si>
    <t>2020 год</t>
  </si>
  <si>
    <t>2015-2020</t>
  </si>
  <si>
    <t xml:space="preserve">Приложение к программе «Развитие физической культуры и спорта ЗАТО Видяево» 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</si>
  <si>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</si>
  <si>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 xml:space="preserve">                                                                                                                     Приложение  к изменениям в муниципальную программу «Развитие физической культуры и спорта ЗАТО Видяево»  
 </t>
  </si>
  <si>
    <t>Основное мероприятие 1. «Обеспечение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жизни»</t>
  </si>
  <si>
    <t>3.</t>
  </si>
  <si>
    <t>3.1.</t>
  </si>
  <si>
    <t>Задача 3 "Развитие инфраструктуры, материально-технической и ресурсной базы спорта  в ЗАТО Видяево"</t>
  </si>
  <si>
    <t>Основное мероприятие 3 "Развитие инфраструктуры, материально-технической и ресурсной базы спорта"</t>
  </si>
  <si>
    <t>3.1.2.</t>
  </si>
  <si>
    <t xml:space="preserve">Приобретение инвентаря для развития материально-технической базы Центра тестирования ГТО </t>
  </si>
  <si>
    <t>Количество мероприятий по оценке выполнения нормативов (тестов) ВФСК ГТО, проведенных Центром тестирования (Ед.)</t>
  </si>
  <si>
    <t>Доля численности населения, принявшего участие в выполнении нормативов ВФСК ГТО, от числа заявителей  (%)</t>
  </si>
  <si>
    <t>Доля участников мероприятий, выполнивших необходимое для получения знака ГТО количество испытаний (годовой показатель)(%)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</si>
  <si>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</si>
  <si>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</si>
  <si>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</si>
  <si>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</si>
  <si>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</si>
  <si>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</si>
  <si>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</si>
  <si>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</si>
  <si>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</si>
  <si>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</si>
  <si>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</si>
  <si>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</si>
  <si>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Количество физкультурно-оздоровительных и физкультурно-спортивных объединений, пользующихся на регулярной основе спортивными сооружениями (Ед.)</t>
  </si>
  <si>
    <t>МБОО ДО «Олимп» ЗАТО Видяево</t>
  </si>
  <si>
    <t>Доля населения, систематически занимающегося физической культурой и спортом, в общей численности населения. (%)</t>
  </si>
  <si>
    <t>МАУ СОК "Фрегат" ЗАТО Видяево, МБОО ДО «Олимп» ЗАТО Видяево</t>
  </si>
  <si>
    <t>МБОУ СОШ ЗАТО Видяево, МБОО ДО «Олимп» ЗАТО Видяево, МАУ СОК "Фрегат" ЗАТО Видяево</t>
  </si>
  <si>
    <t>Доля  детей и молодежи в возрасте  5-18 лет, систематически занимающихся  физической культурной  и спортом (1 чел. считается 1 раз) (%)</t>
  </si>
  <si>
    <t>МБОУ СОШ ЗАТО Видяево, МБОО ДО «Олимп» ЗАТО Видяево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</si>
  <si>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ГТО), 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</si>
  <si>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</t>
  </si>
  <si>
    <t>Количество проведенных физкультурных мероприятий (Ед.)</t>
  </si>
  <si>
    <t>Количество проведенных физкультурно - массовых мероприятий (Ед.)</t>
  </si>
  <si>
    <t>4.</t>
  </si>
  <si>
    <t>Задача 4 "Капитальный и текущий ремонт объектов спорта в ЗАТО Видяево"</t>
  </si>
  <si>
    <t>4.1.</t>
  </si>
  <si>
    <t>Основное мероприятие 4 "Капитальный и текущий ремонт объектов спорта"</t>
  </si>
  <si>
    <t>Показатель реализации мероприятия по ремонту помещений муниципального автономного учреждения "Спортивно-оздоровительный комплекс "Фрегат" ЗАТО Видяево (%)</t>
  </si>
  <si>
    <t>Обеспечение безопасности при эксплуатации спортивных объектов (2 раза в год - мониторинг  состояния безопасности  спортивных объектов и травматизма) (%)</t>
  </si>
  <si>
    <t>Обеспеченность муниципальных организаций квалифицированными кадрами, развивающими физическую культуру и спорт (%)</t>
  </si>
  <si>
    <t>Соответствие требованиям к организации физкультурно-спортивной деятельности по мини-футболу, %</t>
  </si>
  <si>
    <t xml:space="preserve"> МАУ СОК "Фрегат" ЗАТО Видяево</t>
  </si>
  <si>
    <t>Приобретение спортивного оборудования и инвентаря для развития спортивных игр</t>
  </si>
  <si>
    <t>Освоение выделенных денежных средств, (%)</t>
  </si>
  <si>
    <t>Доля граждан в возрасте 7-79 лет, выполнивших нормы ВФСК ГТО от количества принявших участие в выполнении нормативов. (%)</t>
  </si>
  <si>
    <t>3.1.1.</t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</si>
  <si>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МАУ СОК "Фрегат" ЗАТО Видяево</t>
    </r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</si>
  <si>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>, МБОУ СОШ ЗАТО Видяево</t>
    </r>
  </si>
  <si>
    <t>3.1.3.</t>
  </si>
  <si>
    <t>Благоустройство спортивной площадки, установленной для выполнения нормативов ВФСК ГТО</t>
  </si>
  <si>
    <t>Готовность спортивной площадки для проведения испытаний по выполнению нормативов ВФСК ГТО (%)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</si>
</sst>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52" fillId="0" borderId="10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13" xfId="0" applyFont="1" applyFill="1" applyBorder="1" applyAlignment="1">
      <alignment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horizontal="center" vertical="top" wrapText="1" readingOrder="1"/>
    </xf>
    <xf numFmtId="2" fontId="53" fillId="0" borderId="16" xfId="0" applyNumberFormat="1" applyFont="1" applyFill="1" applyBorder="1" applyAlignment="1">
      <alignment horizontal="center" vertical="top" wrapText="1"/>
    </xf>
    <xf numFmtId="2" fontId="52" fillId="0" borderId="17" xfId="0" applyNumberFormat="1" applyFont="1" applyFill="1" applyBorder="1" applyAlignment="1">
      <alignment horizontal="center" vertical="top" readingOrder="1"/>
    </xf>
    <xf numFmtId="2" fontId="52" fillId="0" borderId="17" xfId="0" applyNumberFormat="1" applyFont="1" applyFill="1" applyBorder="1" applyAlignment="1">
      <alignment horizontal="center" vertical="top" wrapText="1"/>
    </xf>
    <xf numFmtId="2" fontId="52" fillId="0" borderId="13" xfId="0" applyNumberFormat="1" applyFont="1" applyFill="1" applyBorder="1" applyAlignment="1">
      <alignment horizontal="center" vertical="top" readingOrder="1"/>
    </xf>
    <xf numFmtId="2" fontId="53" fillId="0" borderId="16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18" xfId="0" applyNumberFormat="1" applyFont="1" applyFill="1" applyBorder="1" applyAlignment="1">
      <alignment horizontal="center" vertical="top" readingOrder="1"/>
    </xf>
    <xf numFmtId="2" fontId="53" fillId="0" borderId="18" xfId="0" applyNumberFormat="1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 readingOrder="1"/>
    </xf>
    <xf numFmtId="2" fontId="52" fillId="0" borderId="19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3" fillId="0" borderId="20" xfId="0" applyFont="1" applyFill="1" applyBorder="1" applyAlignment="1">
      <alignment vertical="center" wrapText="1"/>
    </xf>
    <xf numFmtId="2" fontId="53" fillId="0" borderId="21" xfId="0" applyNumberFormat="1" applyFont="1" applyFill="1" applyBorder="1" applyAlignment="1">
      <alignment horizontal="center" vertical="top" readingOrder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17" xfId="0" applyNumberFormat="1" applyFont="1" applyFill="1" applyBorder="1" applyAlignment="1">
      <alignment horizontal="center" vertical="top" readingOrder="1"/>
    </xf>
    <xf numFmtId="0" fontId="53" fillId="0" borderId="17" xfId="0" applyFont="1" applyFill="1" applyBorder="1" applyAlignment="1">
      <alignment horizontal="center" vertical="top" wrapText="1" readingOrder="1"/>
    </xf>
    <xf numFmtId="2" fontId="53" fillId="0" borderId="15" xfId="0" applyNumberFormat="1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2" fontId="52" fillId="0" borderId="10" xfId="0" applyNumberFormat="1" applyFont="1" applyFill="1" applyBorder="1" applyAlignment="1">
      <alignment horizontal="center" vertical="top" readingOrder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2" fontId="40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53" fillId="0" borderId="13" xfId="0" applyNumberFormat="1" applyFont="1" applyFill="1" applyBorder="1" applyAlignment="1">
      <alignment horizontal="center" vertical="top" wrapText="1"/>
    </xf>
    <xf numFmtId="2" fontId="52" fillId="0" borderId="10" xfId="0" applyNumberFormat="1" applyFont="1" applyFill="1" applyBorder="1" applyAlignment="1">
      <alignment horizontal="center" vertical="top" wrapText="1"/>
    </xf>
    <xf numFmtId="2" fontId="52" fillId="0" borderId="18" xfId="0" applyNumberFormat="1" applyFont="1" applyFill="1" applyBorder="1" applyAlignment="1">
      <alignment horizontal="center" vertical="top" readingOrder="1"/>
    </xf>
    <xf numFmtId="0" fontId="40" fillId="0" borderId="24" xfId="0" applyFont="1" applyBorder="1" applyAlignment="1">
      <alignment/>
    </xf>
    <xf numFmtId="2" fontId="40" fillId="0" borderId="25" xfId="0" applyNumberFormat="1" applyFont="1" applyBorder="1" applyAlignment="1">
      <alignment/>
    </xf>
    <xf numFmtId="0" fontId="40" fillId="0" borderId="26" xfId="0" applyFont="1" applyBorder="1" applyAlignment="1">
      <alignment/>
    </xf>
    <xf numFmtId="2" fontId="40" fillId="0" borderId="0" xfId="0" applyNumberFormat="1" applyFont="1" applyBorder="1" applyAlignment="1">
      <alignment/>
    </xf>
    <xf numFmtId="2" fontId="40" fillId="0" borderId="27" xfId="0" applyNumberFormat="1" applyFont="1" applyBorder="1" applyAlignment="1">
      <alignment/>
    </xf>
    <xf numFmtId="2" fontId="53" fillId="0" borderId="28" xfId="0" applyNumberFormat="1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top" wrapText="1"/>
    </xf>
    <xf numFmtId="2" fontId="52" fillId="0" borderId="30" xfId="0" applyNumberFormat="1" applyFont="1" applyFill="1" applyBorder="1" applyAlignment="1">
      <alignment horizontal="center" vertical="top" readingOrder="1"/>
    </xf>
    <xf numFmtId="2" fontId="53" fillId="0" borderId="31" xfId="0" applyNumberFormat="1" applyFont="1" applyFill="1" applyBorder="1" applyAlignment="1">
      <alignment horizontal="center" vertical="top" wrapText="1"/>
    </xf>
    <xf numFmtId="2" fontId="53" fillId="0" borderId="29" xfId="0" applyNumberFormat="1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top" readingOrder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 vertical="center"/>
    </xf>
    <xf numFmtId="2" fontId="40" fillId="0" borderId="33" xfId="0" applyNumberFormat="1" applyFont="1" applyBorder="1" applyAlignment="1">
      <alignment/>
    </xf>
    <xf numFmtId="2" fontId="40" fillId="0" borderId="34" xfId="0" applyNumberFormat="1" applyFont="1" applyBorder="1" applyAlignment="1">
      <alignment/>
    </xf>
    <xf numFmtId="2" fontId="4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left" vertical="top"/>
    </xf>
    <xf numFmtId="0" fontId="0" fillId="0" borderId="37" xfId="0" applyBorder="1" applyAlignment="1">
      <alignment horizontal="left" vertical="top"/>
    </xf>
    <xf numFmtId="14" fontId="0" fillId="0" borderId="37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7" xfId="0" applyNumberFormat="1" applyBorder="1" applyAlignment="1">
      <alignment horizontal="left" vertical="top"/>
    </xf>
    <xf numFmtId="0" fontId="40" fillId="0" borderId="38" xfId="0" applyFont="1" applyBorder="1" applyAlignment="1">
      <alignment/>
    </xf>
    <xf numFmtId="0" fontId="40" fillId="0" borderId="31" xfId="0" applyFont="1" applyBorder="1" applyAlignment="1">
      <alignment/>
    </xf>
    <xf numFmtId="0" fontId="0" fillId="0" borderId="39" xfId="0" applyBorder="1" applyAlignment="1">
      <alignment/>
    </xf>
    <xf numFmtId="2" fontId="40" fillId="0" borderId="40" xfId="0" applyNumberFormat="1" applyFont="1" applyBorder="1" applyAlignment="1">
      <alignment/>
    </xf>
    <xf numFmtId="0" fontId="40" fillId="0" borderId="41" xfId="0" applyFont="1" applyBorder="1" applyAlignment="1">
      <alignment/>
    </xf>
    <xf numFmtId="2" fontId="40" fillId="0" borderId="42" xfId="0" applyNumberFormat="1" applyFont="1" applyBorder="1" applyAlignment="1">
      <alignment/>
    </xf>
    <xf numFmtId="2" fontId="40" fillId="0" borderId="43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52" fillId="0" borderId="16" xfId="0" applyFont="1" applyFill="1" applyBorder="1" applyAlignment="1">
      <alignment vertical="center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horizontal="left" vertical="top" wrapText="1" readingOrder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 readingOrder="1"/>
    </xf>
    <xf numFmtId="0" fontId="52" fillId="0" borderId="29" xfId="0" applyFont="1" applyFill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vertical="top" wrapText="1" readingOrder="1"/>
    </xf>
    <xf numFmtId="0" fontId="52" fillId="0" borderId="19" xfId="0" applyFont="1" applyFill="1" applyBorder="1" applyAlignment="1">
      <alignment vertical="center" wrapText="1" readingOrder="1"/>
    </xf>
    <xf numFmtId="0" fontId="52" fillId="0" borderId="31" xfId="0" applyFont="1" applyFill="1" applyBorder="1" applyAlignment="1">
      <alignment vertical="center" wrapText="1" readingOrder="1"/>
    </xf>
    <xf numFmtId="0" fontId="0" fillId="0" borderId="16" xfId="0" applyFont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left" vertical="center" wrapText="1" readingOrder="1"/>
    </xf>
    <xf numFmtId="0" fontId="52" fillId="0" borderId="31" xfId="0" applyFont="1" applyFill="1" applyBorder="1" applyAlignment="1">
      <alignment horizontal="center" vertical="top" wrapText="1" readingOrder="1"/>
    </xf>
    <xf numFmtId="2" fontId="52" fillId="0" borderId="31" xfId="0" applyNumberFormat="1" applyFont="1" applyFill="1" applyBorder="1" applyAlignment="1">
      <alignment horizontal="center" vertical="top" readingOrder="1"/>
    </xf>
    <xf numFmtId="172" fontId="52" fillId="0" borderId="31" xfId="0" applyNumberFormat="1" applyFont="1" applyFill="1" applyBorder="1" applyAlignment="1">
      <alignment horizontal="center" vertical="top" readingOrder="1"/>
    </xf>
    <xf numFmtId="0" fontId="52" fillId="0" borderId="44" xfId="0" applyFont="1" applyFill="1" applyBorder="1" applyAlignment="1">
      <alignment vertical="center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top" wrapText="1" readingOrder="1"/>
    </xf>
    <xf numFmtId="0" fontId="0" fillId="0" borderId="17" xfId="0" applyFont="1" applyBorder="1" applyAlignment="1">
      <alignment readingOrder="1"/>
    </xf>
    <xf numFmtId="0" fontId="0" fillId="0" borderId="13" xfId="0" applyFont="1" applyBorder="1" applyAlignment="1">
      <alignment readingOrder="1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0" fillId="0" borderId="17" xfId="0" applyFont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readingOrder="1"/>
    </xf>
    <xf numFmtId="0" fontId="52" fillId="0" borderId="13" xfId="0" applyFont="1" applyFill="1" applyBorder="1" applyAlignment="1">
      <alignment horizontal="center" vertical="top" wrapText="1" readingOrder="1"/>
    </xf>
    <xf numFmtId="2" fontId="52" fillId="0" borderId="19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readingOrder="1"/>
    </xf>
    <xf numFmtId="172" fontId="52" fillId="0" borderId="13" xfId="0" applyNumberFormat="1" applyFont="1" applyFill="1" applyBorder="1" applyAlignment="1">
      <alignment horizontal="center" vertical="top" readingOrder="1"/>
    </xf>
    <xf numFmtId="172" fontId="52" fillId="0" borderId="17" xfId="0" applyNumberFormat="1" applyFont="1" applyFill="1" applyBorder="1" applyAlignment="1">
      <alignment horizontal="center" vertical="top" readingOrder="1"/>
    </xf>
    <xf numFmtId="2" fontId="53" fillId="0" borderId="45" xfId="0" applyNumberFormat="1" applyFont="1" applyFill="1" applyBorder="1" applyAlignment="1">
      <alignment horizontal="center" vertical="top" wrapText="1"/>
    </xf>
    <xf numFmtId="2" fontId="53" fillId="0" borderId="46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53" fillId="0" borderId="15" xfId="0" applyFont="1" applyFill="1" applyBorder="1" applyAlignment="1">
      <alignment horizontal="center" vertical="top" wrapText="1" readingOrder="1"/>
    </xf>
    <xf numFmtId="2" fontId="53" fillId="0" borderId="2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52" fillId="0" borderId="13" xfId="0" applyFont="1" applyFill="1" applyBorder="1" applyAlignment="1">
      <alignment horizontal="center" vertical="top" wrapText="1" readingOrder="1"/>
    </xf>
    <xf numFmtId="0" fontId="8" fillId="0" borderId="16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horizontal="left" vertical="top" wrapText="1" readingOrder="1"/>
    </xf>
    <xf numFmtId="0" fontId="52" fillId="0" borderId="17" xfId="0" applyFont="1" applyFill="1" applyBorder="1" applyAlignment="1">
      <alignment horizontal="left" vertical="top" wrapText="1" readingOrder="1"/>
    </xf>
    <xf numFmtId="0" fontId="52" fillId="0" borderId="13" xfId="0" applyFont="1" applyFill="1" applyBorder="1" applyAlignment="1">
      <alignment horizontal="left" vertical="top" wrapText="1" readingOrder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left" vertical="top" wrapText="1"/>
    </xf>
    <xf numFmtId="0" fontId="53" fillId="0" borderId="36" xfId="0" applyFont="1" applyFill="1" applyBorder="1" applyAlignment="1">
      <alignment horizontal="left" vertical="top" wrapText="1"/>
    </xf>
    <xf numFmtId="0" fontId="53" fillId="0" borderId="37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readingOrder="1"/>
    </xf>
    <xf numFmtId="0" fontId="0" fillId="0" borderId="13" xfId="0" applyFont="1" applyFill="1" applyBorder="1" applyAlignment="1">
      <alignment readingOrder="1"/>
    </xf>
    <xf numFmtId="0" fontId="52" fillId="0" borderId="16" xfId="0" applyFont="1" applyFill="1" applyBorder="1" applyAlignment="1">
      <alignment horizontal="center" vertical="top" readingOrder="1"/>
    </xf>
    <xf numFmtId="0" fontId="0" fillId="0" borderId="17" xfId="0" applyFont="1" applyFill="1" applyBorder="1" applyAlignment="1">
      <alignment horizontal="center" vertical="top" readingOrder="1"/>
    </xf>
    <xf numFmtId="0" fontId="0" fillId="0" borderId="13" xfId="0" applyFont="1" applyFill="1" applyBorder="1" applyAlignment="1">
      <alignment horizontal="center" vertical="top" readingOrder="1"/>
    </xf>
    <xf numFmtId="0" fontId="0" fillId="0" borderId="17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center" vertical="top" wrapText="1" readingOrder="1"/>
    </xf>
    <xf numFmtId="0" fontId="0" fillId="0" borderId="19" xfId="0" applyFont="1" applyFill="1" applyBorder="1" applyAlignment="1">
      <alignment horizontal="center" vertical="top" wrapText="1" readingOrder="1"/>
    </xf>
    <xf numFmtId="0" fontId="0" fillId="0" borderId="31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wrapText="1"/>
    </xf>
    <xf numFmtId="0" fontId="0" fillId="0" borderId="17" xfId="0" applyFont="1" applyBorder="1" applyAlignment="1">
      <alignment horizontal="center" vertical="top" readingOrder="1"/>
    </xf>
    <xf numFmtId="0" fontId="0" fillId="0" borderId="13" xfId="0" applyFont="1" applyBorder="1" applyAlignment="1">
      <alignment horizontal="center" vertical="top" readingOrder="1"/>
    </xf>
    <xf numFmtId="0" fontId="0" fillId="0" borderId="17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center" vertical="top" wrapText="1" readingOrder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 readingOrder="1"/>
    </xf>
    <xf numFmtId="0" fontId="0" fillId="0" borderId="19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2" fillId="0" borderId="14" xfId="0" applyFont="1" applyFill="1" applyBorder="1" applyAlignment="1">
      <alignment horizontal="center" vertical="top" wrapText="1"/>
    </xf>
    <xf numFmtId="0" fontId="52" fillId="0" borderId="43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readingOrder="1"/>
    </xf>
    <xf numFmtId="0" fontId="52" fillId="0" borderId="16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4" fillId="0" borderId="0" xfId="0" applyFont="1" applyFill="1" applyBorder="1" applyAlignment="1">
      <alignment horizontal="right" vertical="top" wrapText="1" readingOrder="1"/>
    </xf>
    <xf numFmtId="0" fontId="52" fillId="0" borderId="10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44" xfId="0" applyFont="1" applyFill="1" applyBorder="1" applyAlignment="1">
      <alignment vertical="top" wrapText="1"/>
    </xf>
    <xf numFmtId="0" fontId="53" fillId="0" borderId="36" xfId="0" applyFont="1" applyFill="1" applyBorder="1" applyAlignment="1">
      <alignment vertical="top" wrapText="1"/>
    </xf>
    <xf numFmtId="0" fontId="53" fillId="0" borderId="37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52" fillId="0" borderId="4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3" fillId="0" borderId="29" xfId="0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top" wrapText="1"/>
    </xf>
    <xf numFmtId="0" fontId="53" fillId="0" borderId="37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right" wrapText="1" readingOrder="1"/>
    </xf>
    <xf numFmtId="0" fontId="0" fillId="0" borderId="0" xfId="0" applyFont="1" applyAlignment="1">
      <alignment horizontal="right" wrapText="1" readingOrder="1"/>
    </xf>
    <xf numFmtId="0" fontId="0" fillId="0" borderId="17" xfId="0" applyFont="1" applyFill="1" applyBorder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 readingOrder="1"/>
    </xf>
    <xf numFmtId="0" fontId="0" fillId="0" borderId="31" xfId="0" applyFont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52" t="s">
        <v>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ht="14.25">
      <c r="F3" s="10"/>
    </row>
    <row r="4" spans="1:15" ht="13.5" customHeight="1">
      <c r="A4" s="135" t="s">
        <v>0</v>
      </c>
      <c r="B4" s="137" t="s">
        <v>13</v>
      </c>
      <c r="C4" s="137" t="s">
        <v>1</v>
      </c>
      <c r="D4" s="137" t="s">
        <v>2</v>
      </c>
      <c r="E4" s="137"/>
      <c r="F4" s="137"/>
      <c r="G4" s="137"/>
      <c r="H4" s="156" t="s">
        <v>15</v>
      </c>
      <c r="I4" s="157"/>
      <c r="J4" s="157"/>
      <c r="K4" s="157"/>
      <c r="L4" s="157"/>
      <c r="M4" s="157"/>
      <c r="N4" s="158"/>
      <c r="O4" s="137" t="s">
        <v>3</v>
      </c>
    </row>
    <row r="5" spans="1:15" ht="34.5" customHeight="1">
      <c r="A5" s="135"/>
      <c r="B5" s="137"/>
      <c r="C5" s="137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37"/>
    </row>
    <row r="6" spans="1:15" s="11" customFormat="1" ht="16.5" customHeight="1">
      <c r="A6" s="154" t="s">
        <v>10</v>
      </c>
      <c r="B6" s="155" t="s">
        <v>17</v>
      </c>
      <c r="C6" s="141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59"/>
      <c r="I6" s="160"/>
      <c r="J6" s="160"/>
      <c r="K6" s="160"/>
      <c r="L6" s="160"/>
      <c r="M6" s="160"/>
      <c r="N6" s="161"/>
      <c r="O6" s="138" t="s">
        <v>41</v>
      </c>
    </row>
    <row r="7" spans="1:15" s="11" customFormat="1" ht="16.5" customHeight="1">
      <c r="A7" s="154"/>
      <c r="B7" s="155"/>
      <c r="C7" s="142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62"/>
      <c r="I7" s="163"/>
      <c r="J7" s="163"/>
      <c r="K7" s="163"/>
      <c r="L7" s="163"/>
      <c r="M7" s="163"/>
      <c r="N7" s="164"/>
      <c r="O7" s="138"/>
    </row>
    <row r="8" spans="1:15" s="11" customFormat="1" ht="16.5" customHeight="1">
      <c r="A8" s="154"/>
      <c r="B8" s="155"/>
      <c r="C8" s="142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62"/>
      <c r="I8" s="163"/>
      <c r="J8" s="163"/>
      <c r="K8" s="163"/>
      <c r="L8" s="163"/>
      <c r="M8" s="163"/>
      <c r="N8" s="164"/>
      <c r="O8" s="138"/>
    </row>
    <row r="9" spans="1:15" s="11" customFormat="1" ht="16.5" customHeight="1">
      <c r="A9" s="154"/>
      <c r="B9" s="155"/>
      <c r="C9" s="142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62"/>
      <c r="I9" s="163"/>
      <c r="J9" s="163"/>
      <c r="K9" s="163"/>
      <c r="L9" s="163"/>
      <c r="M9" s="163"/>
      <c r="N9" s="164"/>
      <c r="O9" s="138"/>
    </row>
    <row r="10" spans="1:15" s="11" customFormat="1" ht="16.5" customHeight="1">
      <c r="A10" s="154"/>
      <c r="B10" s="155"/>
      <c r="C10" s="142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62"/>
      <c r="I10" s="163"/>
      <c r="J10" s="163"/>
      <c r="K10" s="163"/>
      <c r="L10" s="163"/>
      <c r="M10" s="163"/>
      <c r="N10" s="164"/>
      <c r="O10" s="138"/>
    </row>
    <row r="11" spans="1:15" s="11" customFormat="1" ht="16.5" customHeight="1">
      <c r="A11" s="154"/>
      <c r="B11" s="155"/>
      <c r="C11" s="142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65"/>
      <c r="I11" s="166"/>
      <c r="J11" s="166"/>
      <c r="K11" s="166"/>
      <c r="L11" s="166"/>
      <c r="M11" s="166"/>
      <c r="N11" s="167"/>
      <c r="O11" s="138"/>
    </row>
    <row r="12" spans="1:15" ht="12.75" customHeight="1">
      <c r="A12" s="135" t="s">
        <v>11</v>
      </c>
      <c r="B12" s="136" t="s">
        <v>40</v>
      </c>
      <c r="C12" s="139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43"/>
      <c r="I12" s="144"/>
      <c r="J12" s="144"/>
      <c r="K12" s="144"/>
      <c r="L12" s="144"/>
      <c r="M12" s="144"/>
      <c r="N12" s="145"/>
      <c r="O12" s="138" t="s">
        <v>43</v>
      </c>
    </row>
    <row r="13" spans="1:15" ht="12.75" customHeight="1">
      <c r="A13" s="135"/>
      <c r="B13" s="136"/>
      <c r="C13" s="140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46"/>
      <c r="I13" s="147"/>
      <c r="J13" s="147"/>
      <c r="K13" s="147"/>
      <c r="L13" s="147"/>
      <c r="M13" s="147"/>
      <c r="N13" s="148"/>
      <c r="O13" s="138"/>
    </row>
    <row r="14" spans="1:15" ht="12.75" customHeight="1">
      <c r="A14" s="135"/>
      <c r="B14" s="136"/>
      <c r="C14" s="140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46"/>
      <c r="I14" s="147"/>
      <c r="J14" s="147"/>
      <c r="K14" s="147"/>
      <c r="L14" s="147"/>
      <c r="M14" s="147"/>
      <c r="N14" s="148"/>
      <c r="O14" s="138"/>
    </row>
    <row r="15" spans="1:15" ht="12.75" customHeight="1">
      <c r="A15" s="135"/>
      <c r="B15" s="136"/>
      <c r="C15" s="140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46"/>
      <c r="I15" s="147"/>
      <c r="J15" s="147"/>
      <c r="K15" s="147"/>
      <c r="L15" s="147"/>
      <c r="M15" s="147"/>
      <c r="N15" s="148"/>
      <c r="O15" s="138"/>
    </row>
    <row r="16" spans="1:15" ht="12.75" customHeight="1">
      <c r="A16" s="135"/>
      <c r="B16" s="136"/>
      <c r="C16" s="140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46"/>
      <c r="I16" s="147"/>
      <c r="J16" s="147"/>
      <c r="K16" s="147"/>
      <c r="L16" s="147"/>
      <c r="M16" s="147"/>
      <c r="N16" s="148"/>
      <c r="O16" s="138"/>
    </row>
    <row r="17" spans="1:15" ht="12.75" customHeight="1">
      <c r="A17" s="135"/>
      <c r="B17" s="136"/>
      <c r="C17" s="140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49"/>
      <c r="I17" s="150"/>
      <c r="J17" s="150"/>
      <c r="K17" s="150"/>
      <c r="L17" s="150"/>
      <c r="M17" s="150"/>
      <c r="N17" s="151"/>
      <c r="O17" s="138"/>
    </row>
    <row r="18" spans="1:15" ht="90.75" customHeight="1">
      <c r="A18" s="135" t="s">
        <v>12</v>
      </c>
      <c r="B18" s="136" t="s">
        <v>18</v>
      </c>
      <c r="C18" s="137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38" t="s">
        <v>42</v>
      </c>
    </row>
    <row r="19" spans="1:15" ht="13.5" customHeight="1">
      <c r="A19" s="135"/>
      <c r="B19" s="136"/>
      <c r="C19" s="137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38"/>
    </row>
    <row r="20" spans="1:15" ht="13.5" customHeight="1">
      <c r="A20" s="135"/>
      <c r="B20" s="136"/>
      <c r="C20" s="137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38"/>
    </row>
    <row r="21" spans="1:15" ht="13.5" customHeight="1">
      <c r="A21" s="135"/>
      <c r="B21" s="136"/>
      <c r="C21" s="137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38"/>
    </row>
    <row r="22" spans="1:15" ht="13.5" customHeight="1">
      <c r="A22" s="135"/>
      <c r="B22" s="136"/>
      <c r="C22" s="137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38"/>
    </row>
    <row r="23" spans="1:15" ht="13.5" customHeight="1">
      <c r="A23" s="135"/>
      <c r="B23" s="136"/>
      <c r="C23" s="137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38"/>
    </row>
    <row r="24" spans="1:15" ht="12.75" customHeight="1">
      <c r="A24" s="135" t="s">
        <v>19</v>
      </c>
      <c r="B24" s="136" t="s">
        <v>21</v>
      </c>
      <c r="C24" s="139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43"/>
      <c r="I24" s="144"/>
      <c r="J24" s="144"/>
      <c r="K24" s="144"/>
      <c r="L24" s="144"/>
      <c r="M24" s="144"/>
      <c r="N24" s="145"/>
      <c r="O24" s="138" t="s">
        <v>44</v>
      </c>
    </row>
    <row r="25" spans="1:15" ht="12.75" customHeight="1">
      <c r="A25" s="135"/>
      <c r="B25" s="136"/>
      <c r="C25" s="140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46"/>
      <c r="I25" s="147"/>
      <c r="J25" s="147"/>
      <c r="K25" s="147"/>
      <c r="L25" s="147"/>
      <c r="M25" s="147"/>
      <c r="N25" s="148"/>
      <c r="O25" s="138"/>
    </row>
    <row r="26" spans="1:15" ht="12.75" customHeight="1">
      <c r="A26" s="135"/>
      <c r="B26" s="136"/>
      <c r="C26" s="140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46"/>
      <c r="I26" s="147"/>
      <c r="J26" s="147"/>
      <c r="K26" s="147"/>
      <c r="L26" s="147"/>
      <c r="M26" s="147"/>
      <c r="N26" s="148"/>
      <c r="O26" s="138"/>
    </row>
    <row r="27" spans="1:15" ht="12.75" customHeight="1">
      <c r="A27" s="135"/>
      <c r="B27" s="136"/>
      <c r="C27" s="140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46"/>
      <c r="I27" s="147"/>
      <c r="J27" s="147"/>
      <c r="K27" s="147"/>
      <c r="L27" s="147"/>
      <c r="M27" s="147"/>
      <c r="N27" s="148"/>
      <c r="O27" s="138"/>
    </row>
    <row r="28" spans="1:15" ht="12.75" customHeight="1">
      <c r="A28" s="135"/>
      <c r="B28" s="136"/>
      <c r="C28" s="140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46"/>
      <c r="I28" s="147"/>
      <c r="J28" s="147"/>
      <c r="K28" s="147"/>
      <c r="L28" s="147"/>
      <c r="M28" s="147"/>
      <c r="N28" s="148"/>
      <c r="O28" s="138"/>
    </row>
    <row r="29" spans="1:15" ht="12.75" customHeight="1">
      <c r="A29" s="135"/>
      <c r="B29" s="136"/>
      <c r="C29" s="140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49"/>
      <c r="I29" s="150"/>
      <c r="J29" s="150"/>
      <c r="K29" s="150"/>
      <c r="L29" s="150"/>
      <c r="M29" s="150"/>
      <c r="N29" s="151"/>
      <c r="O29" s="138"/>
    </row>
    <row r="30" spans="1:15" ht="101.25" customHeight="1">
      <c r="A30" s="135" t="s">
        <v>20</v>
      </c>
      <c r="B30" s="136" t="s">
        <v>22</v>
      </c>
      <c r="C30" s="137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38" t="s">
        <v>44</v>
      </c>
    </row>
    <row r="31" spans="1:15" ht="13.5" customHeight="1">
      <c r="A31" s="135"/>
      <c r="B31" s="136"/>
      <c r="C31" s="137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38"/>
    </row>
    <row r="32" spans="1:15" ht="13.5" customHeight="1">
      <c r="A32" s="135"/>
      <c r="B32" s="136"/>
      <c r="C32" s="137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38"/>
    </row>
    <row r="33" spans="1:15" ht="13.5" customHeight="1">
      <c r="A33" s="135"/>
      <c r="B33" s="136"/>
      <c r="C33" s="137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38"/>
    </row>
    <row r="34" spans="1:15" ht="13.5" customHeight="1">
      <c r="A34" s="135"/>
      <c r="B34" s="136"/>
      <c r="C34" s="137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38"/>
    </row>
    <row r="35" spans="1:15" ht="13.5" customHeight="1">
      <c r="A35" s="135"/>
      <c r="B35" s="136"/>
      <c r="C35" s="137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38"/>
    </row>
  </sheetData>
  <sheetProtection/>
  <mergeCells count="30"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54"/>
  <sheetViews>
    <sheetView tabSelected="1" zoomScale="90" zoomScaleNormal="90" zoomScaleSheetLayoutView="100" workbookViewId="0" topLeftCell="A1">
      <pane ySplit="8" topLeftCell="A9" activePane="bottomLeft" state="frozen"/>
      <selection pane="topLeft" activeCell="A1" sqref="A1"/>
      <selection pane="bottomLeft" activeCell="I13" sqref="I13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7" width="8.28125" style="18" customWidth="1"/>
    <col min="8" max="11" width="7.5742187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3:19" ht="27" customHeight="1">
      <c r="M1" s="231" t="s">
        <v>86</v>
      </c>
      <c r="N1" s="231"/>
      <c r="O1" s="231"/>
      <c r="P1" s="231"/>
      <c r="Q1" s="231"/>
      <c r="R1" s="231"/>
      <c r="S1" s="231"/>
    </row>
    <row r="2" spans="12:19" ht="15.75" customHeight="1">
      <c r="L2" s="232" t="s">
        <v>84</v>
      </c>
      <c r="M2" s="233"/>
      <c r="N2" s="233"/>
      <c r="O2" s="233"/>
      <c r="P2" s="233"/>
      <c r="Q2" s="233"/>
      <c r="R2" s="233"/>
      <c r="S2" s="233"/>
    </row>
    <row r="3" spans="12:19" ht="23.25" customHeight="1">
      <c r="L3" s="217" t="s">
        <v>85</v>
      </c>
      <c r="M3" s="217"/>
      <c r="N3" s="217"/>
      <c r="O3" s="217"/>
      <c r="P3" s="217"/>
      <c r="Q3" s="217"/>
      <c r="R3" s="217"/>
      <c r="S3" s="217"/>
    </row>
    <row r="4" spans="1:19" ht="40.5" customHeight="1">
      <c r="A4" s="235" t="s">
        <v>77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ht="14.25" customHeight="1">
      <c r="S5" s="19"/>
    </row>
    <row r="6" spans="1:19" s="20" customFormat="1" ht="27" customHeight="1">
      <c r="A6" s="230" t="s">
        <v>45</v>
      </c>
      <c r="B6" s="204" t="s">
        <v>46</v>
      </c>
      <c r="C6" s="230" t="s">
        <v>47</v>
      </c>
      <c r="D6" s="230" t="s">
        <v>48</v>
      </c>
      <c r="E6" s="227" t="s">
        <v>73</v>
      </c>
      <c r="F6" s="228"/>
      <c r="G6" s="228"/>
      <c r="H6" s="228"/>
      <c r="I6" s="228"/>
      <c r="J6" s="228"/>
      <c r="K6" s="229"/>
      <c r="L6" s="227" t="s">
        <v>49</v>
      </c>
      <c r="M6" s="228"/>
      <c r="N6" s="228"/>
      <c r="O6" s="228"/>
      <c r="P6" s="228"/>
      <c r="Q6" s="228"/>
      <c r="R6" s="229"/>
      <c r="S6" s="204" t="s">
        <v>50</v>
      </c>
    </row>
    <row r="7" spans="1:19" s="20" customFormat="1" ht="16.5" customHeight="1">
      <c r="A7" s="230"/>
      <c r="B7" s="206"/>
      <c r="C7" s="230"/>
      <c r="D7" s="230"/>
      <c r="E7" s="27" t="s">
        <v>5</v>
      </c>
      <c r="F7" s="27" t="s">
        <v>51</v>
      </c>
      <c r="G7" s="27" t="s">
        <v>52</v>
      </c>
      <c r="H7" s="27" t="s">
        <v>53</v>
      </c>
      <c r="I7" s="27" t="s">
        <v>54</v>
      </c>
      <c r="J7" s="27" t="s">
        <v>81</v>
      </c>
      <c r="K7" s="27" t="s">
        <v>82</v>
      </c>
      <c r="L7" s="27" t="s">
        <v>74</v>
      </c>
      <c r="M7" s="27">
        <v>2015</v>
      </c>
      <c r="N7" s="27">
        <v>2016</v>
      </c>
      <c r="O7" s="27">
        <v>2017</v>
      </c>
      <c r="P7" s="27">
        <v>2018</v>
      </c>
      <c r="Q7" s="27">
        <v>2019</v>
      </c>
      <c r="R7" s="27">
        <v>2020</v>
      </c>
      <c r="S7" s="206"/>
    </row>
    <row r="8" spans="1:19" s="20" customFormat="1" ht="11.25" customHeight="1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  <c r="L8" s="116">
        <v>12</v>
      </c>
      <c r="M8" s="116">
        <v>13</v>
      </c>
      <c r="N8" s="116">
        <v>14</v>
      </c>
      <c r="O8" s="116">
        <v>15</v>
      </c>
      <c r="P8" s="116">
        <v>16</v>
      </c>
      <c r="Q8" s="116">
        <v>17</v>
      </c>
      <c r="R8" s="116">
        <v>18</v>
      </c>
      <c r="S8" s="116">
        <v>19</v>
      </c>
    </row>
    <row r="9" spans="1:19" s="20" customFormat="1" ht="13.5" customHeight="1">
      <c r="A9" s="116"/>
      <c r="B9" s="198" t="s">
        <v>76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</row>
    <row r="10" spans="1:19" s="20" customFormat="1" ht="14.25" customHeight="1">
      <c r="A10" s="118">
        <v>1</v>
      </c>
      <c r="B10" s="219" t="s">
        <v>75</v>
      </c>
      <c r="C10" s="220"/>
      <c r="D10" s="221"/>
      <c r="E10" s="221"/>
      <c r="F10" s="221"/>
      <c r="G10" s="221"/>
      <c r="H10" s="221"/>
      <c r="I10" s="221"/>
      <c r="J10" s="221"/>
      <c r="K10" s="220"/>
      <c r="L10" s="220"/>
      <c r="M10" s="220"/>
      <c r="N10" s="220"/>
      <c r="O10" s="220"/>
      <c r="P10" s="220"/>
      <c r="Q10" s="220"/>
      <c r="R10" s="220"/>
      <c r="S10" s="222"/>
    </row>
    <row r="11" spans="1:19" s="20" customFormat="1" ht="24.75" customHeight="1">
      <c r="A11" s="223" t="s">
        <v>11</v>
      </c>
      <c r="B11" s="225" t="s">
        <v>87</v>
      </c>
      <c r="C11" s="181" t="s">
        <v>83</v>
      </c>
      <c r="D11" s="28" t="s">
        <v>62</v>
      </c>
      <c r="E11" s="31">
        <f aca="true" t="shared" si="0" ref="E11:K11">E12+E13</f>
        <v>155909.91700000002</v>
      </c>
      <c r="F11" s="31">
        <f t="shared" si="0"/>
        <v>25719.2</v>
      </c>
      <c r="G11" s="31">
        <f t="shared" si="0"/>
        <v>23296.087</v>
      </c>
      <c r="H11" s="31">
        <f t="shared" si="0"/>
        <v>24560</v>
      </c>
      <c r="I11" s="31">
        <f t="shared" si="0"/>
        <v>31053.769999999997</v>
      </c>
      <c r="J11" s="31">
        <f t="shared" si="0"/>
        <v>24938.25</v>
      </c>
      <c r="K11" s="31">
        <f t="shared" si="0"/>
        <v>26342.61</v>
      </c>
      <c r="L11" s="29" t="s">
        <v>36</v>
      </c>
      <c r="M11" s="116">
        <v>98788</v>
      </c>
      <c r="N11" s="116">
        <v>98985</v>
      </c>
      <c r="O11" s="116">
        <v>99232</v>
      </c>
      <c r="P11" s="116">
        <v>99553</v>
      </c>
      <c r="Q11" s="116">
        <v>99653</v>
      </c>
      <c r="R11" s="116">
        <v>99753</v>
      </c>
      <c r="S11" s="30" t="s">
        <v>58</v>
      </c>
    </row>
    <row r="12" spans="1:19" s="20" customFormat="1" ht="24.75" customHeight="1">
      <c r="A12" s="224"/>
      <c r="B12" s="226"/>
      <c r="C12" s="234"/>
      <c r="D12" s="119" t="s">
        <v>7</v>
      </c>
      <c r="E12" s="32">
        <f>F12+G12+H12+I12+J12+K12</f>
        <v>154870.91700000002</v>
      </c>
      <c r="F12" s="33">
        <v>25656.7</v>
      </c>
      <c r="G12" s="33">
        <f>22000+540+148.46+307.627+300</f>
        <v>23296.087</v>
      </c>
      <c r="H12" s="33">
        <f>25949.71+40-2604.7+1174.99</f>
        <v>24560</v>
      </c>
      <c r="I12" s="33">
        <f>16847.48+2.59+540+9758.81+2928.39</f>
        <v>30077.269999999997</v>
      </c>
      <c r="J12" s="33">
        <v>24938.25</v>
      </c>
      <c r="K12" s="125">
        <v>26342.61</v>
      </c>
      <c r="L12" s="168" t="s">
        <v>109</v>
      </c>
      <c r="M12" s="181">
        <v>4</v>
      </c>
      <c r="N12" s="181">
        <v>4</v>
      </c>
      <c r="O12" s="181">
        <v>5</v>
      </c>
      <c r="P12" s="181">
        <v>6</v>
      </c>
      <c r="Q12" s="181">
        <v>7</v>
      </c>
      <c r="R12" s="181">
        <v>8</v>
      </c>
      <c r="S12" s="30" t="s">
        <v>58</v>
      </c>
    </row>
    <row r="13" spans="1:19" s="20" customFormat="1" ht="26.25" customHeight="1">
      <c r="A13" s="224"/>
      <c r="B13" s="226"/>
      <c r="C13" s="234"/>
      <c r="D13" s="123" t="s">
        <v>6</v>
      </c>
      <c r="E13" s="32">
        <f>F13+G13+H13+I13+J13+K13</f>
        <v>1039</v>
      </c>
      <c r="F13" s="32">
        <v>62.5</v>
      </c>
      <c r="G13" s="32">
        <v>0</v>
      </c>
      <c r="H13" s="32">
        <v>0</v>
      </c>
      <c r="I13" s="32">
        <v>976.5</v>
      </c>
      <c r="J13" s="32">
        <v>0</v>
      </c>
      <c r="K13" s="32">
        <v>0</v>
      </c>
      <c r="L13" s="170"/>
      <c r="M13" s="182"/>
      <c r="N13" s="182"/>
      <c r="O13" s="182"/>
      <c r="P13" s="182"/>
      <c r="Q13" s="182"/>
      <c r="R13" s="182"/>
      <c r="S13" s="26" t="s">
        <v>112</v>
      </c>
    </row>
    <row r="14" spans="1:19" s="20" customFormat="1" ht="12" customHeight="1">
      <c r="A14" s="120" t="s">
        <v>55</v>
      </c>
      <c r="B14" s="183" t="s">
        <v>21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5"/>
    </row>
    <row r="15" spans="1:20" s="20" customFormat="1" ht="42" customHeight="1">
      <c r="A15" s="175" t="s">
        <v>19</v>
      </c>
      <c r="B15" s="176" t="s">
        <v>65</v>
      </c>
      <c r="C15" s="177" t="s">
        <v>83</v>
      </c>
      <c r="D15" s="30" t="s">
        <v>63</v>
      </c>
      <c r="E15" s="31">
        <f>E16+E17</f>
        <v>1154.4199999999998</v>
      </c>
      <c r="F15" s="31">
        <f aca="true" t="shared" si="1" ref="F15:K15">F16+F17</f>
        <v>439.3</v>
      </c>
      <c r="G15" s="31">
        <f t="shared" si="1"/>
        <v>305.87</v>
      </c>
      <c r="H15" s="31">
        <f t="shared" si="1"/>
        <v>209.25</v>
      </c>
      <c r="I15" s="31">
        <f t="shared" si="1"/>
        <v>200</v>
      </c>
      <c r="J15" s="31">
        <f t="shared" si="1"/>
        <v>0</v>
      </c>
      <c r="K15" s="31">
        <f t="shared" si="1"/>
        <v>0</v>
      </c>
      <c r="L15" s="96" t="s">
        <v>111</v>
      </c>
      <c r="M15" s="97">
        <v>15.8</v>
      </c>
      <c r="N15" s="97">
        <v>24</v>
      </c>
      <c r="O15" s="97">
        <v>26</v>
      </c>
      <c r="P15" s="97">
        <v>28.5</v>
      </c>
      <c r="Q15" s="97">
        <v>29.5</v>
      </c>
      <c r="R15" s="97">
        <v>30.5</v>
      </c>
      <c r="S15" s="95" t="s">
        <v>112</v>
      </c>
      <c r="T15" s="20">
        <v>30.2</v>
      </c>
    </row>
    <row r="16" spans="1:20" s="20" customFormat="1" ht="59.25" customHeight="1">
      <c r="A16" s="175"/>
      <c r="B16" s="176"/>
      <c r="C16" s="177"/>
      <c r="D16" s="114" t="s">
        <v>7</v>
      </c>
      <c r="E16" s="32">
        <f>F16+G16+H16+I16+J16+K16</f>
        <v>1150.12</v>
      </c>
      <c r="F16" s="32">
        <f aca="true" t="shared" si="2" ref="F16:K16">F19+F22+F27+F30</f>
        <v>435</v>
      </c>
      <c r="G16" s="32">
        <f t="shared" si="2"/>
        <v>305.87</v>
      </c>
      <c r="H16" s="32">
        <f t="shared" si="2"/>
        <v>209.25</v>
      </c>
      <c r="I16" s="32">
        <f t="shared" si="2"/>
        <v>200</v>
      </c>
      <c r="J16" s="32">
        <f t="shared" si="2"/>
        <v>0</v>
      </c>
      <c r="K16" s="32">
        <f t="shared" si="2"/>
        <v>0</v>
      </c>
      <c r="L16" s="98" t="s">
        <v>25</v>
      </c>
      <c r="M16" s="99">
        <v>1</v>
      </c>
      <c r="N16" s="99">
        <v>2</v>
      </c>
      <c r="O16" s="99">
        <v>3</v>
      </c>
      <c r="P16" s="99">
        <v>4</v>
      </c>
      <c r="Q16" s="99">
        <v>4</v>
      </c>
      <c r="R16" s="99">
        <v>4</v>
      </c>
      <c r="S16" s="98" t="s">
        <v>113</v>
      </c>
      <c r="T16" s="20">
        <v>85</v>
      </c>
    </row>
    <row r="17" spans="1:19" s="20" customFormat="1" ht="45" customHeight="1">
      <c r="A17" s="175"/>
      <c r="B17" s="176"/>
      <c r="C17" s="177"/>
      <c r="D17" s="124" t="s">
        <v>6</v>
      </c>
      <c r="E17" s="32">
        <f>F17+G17+H17+I17+J17+K17</f>
        <v>4.3</v>
      </c>
      <c r="F17" s="34">
        <v>4.3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96" t="s">
        <v>114</v>
      </c>
      <c r="M17" s="97">
        <v>65</v>
      </c>
      <c r="N17" s="97">
        <v>68</v>
      </c>
      <c r="O17" s="97">
        <v>70</v>
      </c>
      <c r="P17" s="97">
        <v>72</v>
      </c>
      <c r="Q17" s="97">
        <v>73</v>
      </c>
      <c r="R17" s="97">
        <v>75</v>
      </c>
      <c r="S17" s="95" t="s">
        <v>115</v>
      </c>
    </row>
    <row r="18" spans="1:19" s="20" customFormat="1" ht="22.5" customHeight="1">
      <c r="A18" s="189" t="s">
        <v>20</v>
      </c>
      <c r="B18" s="214" t="s">
        <v>71</v>
      </c>
      <c r="C18" s="171" t="s">
        <v>83</v>
      </c>
      <c r="D18" s="47" t="s">
        <v>78</v>
      </c>
      <c r="E18" s="35">
        <f>SUM(F18:K18)</f>
        <v>233.99</v>
      </c>
      <c r="F18" s="46">
        <f aca="true" t="shared" si="3" ref="F18:K18">F19</f>
        <v>63</v>
      </c>
      <c r="G18" s="46">
        <f t="shared" si="3"/>
        <v>40.870000000000005</v>
      </c>
      <c r="H18" s="46">
        <f t="shared" si="3"/>
        <v>67.12</v>
      </c>
      <c r="I18" s="46">
        <f t="shared" si="3"/>
        <v>63</v>
      </c>
      <c r="J18" s="46">
        <f t="shared" si="3"/>
        <v>0</v>
      </c>
      <c r="K18" s="46">
        <f t="shared" si="3"/>
        <v>0</v>
      </c>
      <c r="L18" s="178" t="s">
        <v>69</v>
      </c>
      <c r="M18" s="113">
        <v>13</v>
      </c>
      <c r="N18" s="113">
        <v>17</v>
      </c>
      <c r="O18" s="113">
        <v>20</v>
      </c>
      <c r="P18" s="171">
        <v>22</v>
      </c>
      <c r="Q18" s="171">
        <v>23</v>
      </c>
      <c r="R18" s="171">
        <v>24</v>
      </c>
      <c r="S18" s="171" t="s">
        <v>56</v>
      </c>
    </row>
    <row r="19" spans="1:19" s="20" customFormat="1" ht="13.5" customHeight="1">
      <c r="A19" s="200"/>
      <c r="B19" s="215"/>
      <c r="C19" s="202"/>
      <c r="D19" s="114" t="s">
        <v>7</v>
      </c>
      <c r="E19" s="32">
        <f>SUM(F19:K19)</f>
        <v>233.99</v>
      </c>
      <c r="F19" s="32">
        <v>63</v>
      </c>
      <c r="G19" s="32">
        <f>60-19.13</f>
        <v>40.870000000000005</v>
      </c>
      <c r="H19" s="32">
        <f>69+13.5-15.38</f>
        <v>67.12</v>
      </c>
      <c r="I19" s="32">
        <f>69-6</f>
        <v>63</v>
      </c>
      <c r="J19" s="32">
        <v>0</v>
      </c>
      <c r="K19" s="32">
        <v>0</v>
      </c>
      <c r="L19" s="179"/>
      <c r="M19" s="122"/>
      <c r="N19" s="122"/>
      <c r="O19" s="122"/>
      <c r="P19" s="202"/>
      <c r="Q19" s="202"/>
      <c r="R19" s="202"/>
      <c r="S19" s="202"/>
    </row>
    <row r="20" spans="1:19" s="20" customFormat="1" ht="15.75" customHeight="1">
      <c r="A20" s="201"/>
      <c r="B20" s="216"/>
      <c r="C20" s="203"/>
      <c r="D20" s="114" t="s">
        <v>6</v>
      </c>
      <c r="E20" s="34">
        <f>SUM(F20:K20)</f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180"/>
      <c r="M20" s="115"/>
      <c r="N20" s="115"/>
      <c r="O20" s="115"/>
      <c r="P20" s="203"/>
      <c r="Q20" s="203"/>
      <c r="R20" s="203"/>
      <c r="S20" s="203"/>
    </row>
    <row r="21" spans="1:19" s="20" customFormat="1" ht="29.25" customHeight="1">
      <c r="A21" s="189" t="s">
        <v>66</v>
      </c>
      <c r="B21" s="168" t="s">
        <v>116</v>
      </c>
      <c r="C21" s="171" t="s">
        <v>83</v>
      </c>
      <c r="D21" s="30" t="s">
        <v>79</v>
      </c>
      <c r="E21" s="35">
        <f>SUM(F21:K21)</f>
        <v>561.21</v>
      </c>
      <c r="F21" s="35">
        <f aca="true" t="shared" si="4" ref="F21:K21">+F22</f>
        <v>322</v>
      </c>
      <c r="G21" s="35">
        <f t="shared" si="4"/>
        <v>105.95</v>
      </c>
      <c r="H21" s="35">
        <f t="shared" si="4"/>
        <v>85.26</v>
      </c>
      <c r="I21" s="35">
        <f t="shared" si="4"/>
        <v>48</v>
      </c>
      <c r="J21" s="35">
        <f t="shared" si="4"/>
        <v>0</v>
      </c>
      <c r="K21" s="35">
        <f t="shared" si="4"/>
        <v>0</v>
      </c>
      <c r="L21" s="108" t="s">
        <v>118</v>
      </c>
      <c r="M21" s="117">
        <v>5</v>
      </c>
      <c r="N21" s="117">
        <v>6</v>
      </c>
      <c r="O21" s="117">
        <v>7</v>
      </c>
      <c r="P21" s="117">
        <v>8</v>
      </c>
      <c r="Q21" s="117">
        <v>9</v>
      </c>
      <c r="R21" s="117">
        <v>10</v>
      </c>
      <c r="S21" s="171" t="s">
        <v>110</v>
      </c>
    </row>
    <row r="22" spans="1:19" s="20" customFormat="1" ht="40.5" customHeight="1">
      <c r="A22" s="213"/>
      <c r="B22" s="169"/>
      <c r="C22" s="172"/>
      <c r="D22" s="114" t="s">
        <v>7</v>
      </c>
      <c r="E22" s="32">
        <f>SUM(F22:K22)</f>
        <v>561.21</v>
      </c>
      <c r="F22" s="32">
        <v>322</v>
      </c>
      <c r="G22" s="32">
        <f>130-24.05</f>
        <v>105.95</v>
      </c>
      <c r="H22" s="32">
        <f>98-12.74</f>
        <v>85.26</v>
      </c>
      <c r="I22" s="32">
        <f>98-31-19</f>
        <v>48</v>
      </c>
      <c r="J22" s="32">
        <v>0</v>
      </c>
      <c r="K22" s="32">
        <v>0</v>
      </c>
      <c r="L22" s="49" t="s">
        <v>94</v>
      </c>
      <c r="M22" s="121" t="s">
        <v>59</v>
      </c>
      <c r="N22" s="121" t="s">
        <v>59</v>
      </c>
      <c r="O22" s="121">
        <v>18</v>
      </c>
      <c r="P22" s="121">
        <v>20</v>
      </c>
      <c r="Q22" s="121">
        <v>22</v>
      </c>
      <c r="R22" s="121">
        <v>24</v>
      </c>
      <c r="S22" s="172"/>
    </row>
    <row r="23" spans="1:19" s="20" customFormat="1" ht="35.25" customHeight="1">
      <c r="A23" s="200"/>
      <c r="B23" s="169"/>
      <c r="C23" s="172"/>
      <c r="D23" s="40" t="s">
        <v>6</v>
      </c>
      <c r="E23" s="41">
        <v>0</v>
      </c>
      <c r="F23" s="41">
        <v>0</v>
      </c>
      <c r="G23" s="41">
        <v>0</v>
      </c>
      <c r="H23" s="41">
        <v>0</v>
      </c>
      <c r="I23" s="32">
        <v>0</v>
      </c>
      <c r="J23" s="32">
        <v>0</v>
      </c>
      <c r="K23" s="32">
        <v>0</v>
      </c>
      <c r="L23" s="94" t="s">
        <v>95</v>
      </c>
      <c r="M23" s="95" t="s">
        <v>59</v>
      </c>
      <c r="N23" s="113" t="s">
        <v>59</v>
      </c>
      <c r="O23" s="113">
        <v>85</v>
      </c>
      <c r="P23" s="113">
        <v>88</v>
      </c>
      <c r="Q23" s="113">
        <v>95</v>
      </c>
      <c r="R23" s="113">
        <v>100</v>
      </c>
      <c r="S23" s="172"/>
    </row>
    <row r="24" spans="1:19" s="20" customFormat="1" ht="39.75" customHeight="1">
      <c r="A24" s="126"/>
      <c r="B24" s="169"/>
      <c r="C24" s="172"/>
      <c r="D24" s="40"/>
      <c r="E24" s="41"/>
      <c r="F24" s="41"/>
      <c r="G24" s="41"/>
      <c r="H24" s="41"/>
      <c r="I24" s="41"/>
      <c r="J24" s="41"/>
      <c r="K24" s="32"/>
      <c r="L24" s="94" t="s">
        <v>96</v>
      </c>
      <c r="M24" s="103" t="s">
        <v>59</v>
      </c>
      <c r="N24" s="103" t="s">
        <v>59</v>
      </c>
      <c r="O24" s="113">
        <v>85</v>
      </c>
      <c r="P24" s="113">
        <v>90</v>
      </c>
      <c r="Q24" s="113">
        <v>95</v>
      </c>
      <c r="R24" s="113">
        <v>100</v>
      </c>
      <c r="S24" s="172"/>
    </row>
    <row r="25" spans="1:19" s="20" customFormat="1" ht="39.75" customHeight="1">
      <c r="A25" s="126"/>
      <c r="B25" s="170"/>
      <c r="C25" s="114"/>
      <c r="D25" s="40"/>
      <c r="E25" s="41"/>
      <c r="F25" s="41"/>
      <c r="G25" s="41"/>
      <c r="H25" s="41"/>
      <c r="I25" s="41"/>
      <c r="J25" s="41"/>
      <c r="K25" s="41"/>
      <c r="L25" s="104" t="s">
        <v>131</v>
      </c>
      <c r="M25" s="109" t="s">
        <v>59</v>
      </c>
      <c r="N25" s="109" t="s">
        <v>59</v>
      </c>
      <c r="O25" s="121">
        <v>60</v>
      </c>
      <c r="P25" s="121">
        <v>70</v>
      </c>
      <c r="Q25" s="121">
        <v>80</v>
      </c>
      <c r="R25" s="121">
        <v>90</v>
      </c>
      <c r="S25" s="173"/>
    </row>
    <row r="26" spans="1:19" s="20" customFormat="1" ht="23.25" customHeight="1">
      <c r="A26" s="189" t="s">
        <v>67</v>
      </c>
      <c r="B26" s="168" t="s">
        <v>117</v>
      </c>
      <c r="C26" s="171" t="s">
        <v>83</v>
      </c>
      <c r="D26" s="30" t="s">
        <v>80</v>
      </c>
      <c r="E26" s="48">
        <f>SUM(F26:K26)</f>
        <v>198.22</v>
      </c>
      <c r="F26" s="48">
        <f aca="true" t="shared" si="5" ref="F26:K26">F27+F28</f>
        <v>4.3</v>
      </c>
      <c r="G26" s="48">
        <f t="shared" si="5"/>
        <v>74.05</v>
      </c>
      <c r="H26" s="48">
        <f t="shared" si="5"/>
        <v>42.870000000000005</v>
      </c>
      <c r="I26" s="48">
        <f t="shared" si="5"/>
        <v>77</v>
      </c>
      <c r="J26" s="48">
        <f t="shared" si="5"/>
        <v>0</v>
      </c>
      <c r="K26" s="48">
        <f t="shared" si="5"/>
        <v>0</v>
      </c>
      <c r="L26" s="110" t="s">
        <v>119</v>
      </c>
      <c r="M26" s="113" t="s">
        <v>59</v>
      </c>
      <c r="N26" s="113" t="s">
        <v>59</v>
      </c>
      <c r="O26" s="113">
        <v>4</v>
      </c>
      <c r="P26" s="113">
        <v>5</v>
      </c>
      <c r="Q26" s="113">
        <v>6</v>
      </c>
      <c r="R26" s="113">
        <v>6</v>
      </c>
      <c r="S26" s="171" t="s">
        <v>60</v>
      </c>
    </row>
    <row r="27" spans="1:19" s="20" customFormat="1" ht="13.5" customHeight="1">
      <c r="A27" s="200"/>
      <c r="B27" s="169"/>
      <c r="C27" s="202"/>
      <c r="D27" s="114" t="s">
        <v>7</v>
      </c>
      <c r="E27" s="41">
        <f>F27+G27+H27+I27+J27+K27</f>
        <v>193.92000000000002</v>
      </c>
      <c r="F27" s="41">
        <v>0</v>
      </c>
      <c r="G27" s="41">
        <f>50+24.05</f>
        <v>74.05</v>
      </c>
      <c r="H27" s="41">
        <f>45.95-13.5+10.42</f>
        <v>42.870000000000005</v>
      </c>
      <c r="I27" s="41">
        <f>15+62</f>
        <v>77</v>
      </c>
      <c r="J27" s="41">
        <v>0</v>
      </c>
      <c r="K27" s="41">
        <v>0</v>
      </c>
      <c r="L27" s="101"/>
      <c r="M27" s="114"/>
      <c r="N27" s="114"/>
      <c r="O27" s="114"/>
      <c r="P27" s="114"/>
      <c r="Q27" s="114"/>
      <c r="R27" s="114"/>
      <c r="S27" s="172"/>
    </row>
    <row r="28" spans="1:19" s="20" customFormat="1" ht="15" customHeight="1">
      <c r="A28" s="201"/>
      <c r="B28" s="186"/>
      <c r="C28" s="203"/>
      <c r="D28" s="114" t="s">
        <v>6</v>
      </c>
      <c r="E28" s="41">
        <f>F28+G28+H28+I28+J28+K28</f>
        <v>4.3</v>
      </c>
      <c r="F28" s="32">
        <v>4.3</v>
      </c>
      <c r="G28" s="32">
        <v>0</v>
      </c>
      <c r="H28" s="32">
        <v>0</v>
      </c>
      <c r="I28" s="32">
        <v>0</v>
      </c>
      <c r="J28" s="32">
        <v>0</v>
      </c>
      <c r="K28" s="106">
        <v>0</v>
      </c>
      <c r="L28" s="102"/>
      <c r="M28" s="115"/>
      <c r="N28" s="115"/>
      <c r="O28" s="115"/>
      <c r="P28" s="115"/>
      <c r="Q28" s="115"/>
      <c r="R28" s="115"/>
      <c r="S28" s="203"/>
    </row>
    <row r="29" spans="1:23" s="24" customFormat="1" ht="23.25" customHeight="1">
      <c r="A29" s="189" t="s">
        <v>68</v>
      </c>
      <c r="B29" s="168" t="s">
        <v>72</v>
      </c>
      <c r="C29" s="194" t="s">
        <v>83</v>
      </c>
      <c r="D29" s="133" t="s">
        <v>80</v>
      </c>
      <c r="E29" s="48">
        <f>SUM(F29:K29)</f>
        <v>161</v>
      </c>
      <c r="F29" s="48">
        <f aca="true" t="shared" si="6" ref="F29:K29">F30</f>
        <v>50</v>
      </c>
      <c r="G29" s="48">
        <f t="shared" si="6"/>
        <v>85</v>
      </c>
      <c r="H29" s="48">
        <f t="shared" si="6"/>
        <v>14</v>
      </c>
      <c r="I29" s="48">
        <f t="shared" si="6"/>
        <v>12</v>
      </c>
      <c r="J29" s="48">
        <f t="shared" si="6"/>
        <v>0</v>
      </c>
      <c r="K29" s="48">
        <f t="shared" si="6"/>
        <v>0</v>
      </c>
      <c r="L29" s="178" t="s">
        <v>70</v>
      </c>
      <c r="M29" s="171">
        <v>298</v>
      </c>
      <c r="N29" s="171">
        <v>300</v>
      </c>
      <c r="O29" s="171">
        <v>325</v>
      </c>
      <c r="P29" s="171">
        <v>330</v>
      </c>
      <c r="Q29" s="171">
        <v>355</v>
      </c>
      <c r="R29" s="171">
        <v>360</v>
      </c>
      <c r="S29" s="113" t="s">
        <v>61</v>
      </c>
      <c r="T29" s="25"/>
      <c r="U29" s="25"/>
      <c r="V29" s="25"/>
      <c r="W29" s="25"/>
    </row>
    <row r="30" spans="1:19" s="25" customFormat="1" ht="13.5" customHeight="1">
      <c r="A30" s="200"/>
      <c r="B30" s="169"/>
      <c r="C30" s="236"/>
      <c r="D30" s="40" t="s">
        <v>7</v>
      </c>
      <c r="E30" s="41">
        <f>SUM(F30:K30)</f>
        <v>161</v>
      </c>
      <c r="F30" s="41">
        <v>50</v>
      </c>
      <c r="G30" s="41">
        <f>25+60</f>
        <v>85</v>
      </c>
      <c r="H30" s="41">
        <f>28-14</f>
        <v>14</v>
      </c>
      <c r="I30" s="41">
        <f>28-16</f>
        <v>12</v>
      </c>
      <c r="J30" s="41">
        <v>0</v>
      </c>
      <c r="K30" s="41">
        <v>0</v>
      </c>
      <c r="L30" s="179"/>
      <c r="M30" s="172"/>
      <c r="N30" s="172"/>
      <c r="O30" s="172"/>
      <c r="P30" s="172"/>
      <c r="Q30" s="172"/>
      <c r="R30" s="172"/>
      <c r="S30" s="111"/>
    </row>
    <row r="31" spans="1:19" s="25" customFormat="1" ht="11.25" customHeight="1">
      <c r="A31" s="201"/>
      <c r="B31" s="170"/>
      <c r="C31" s="237"/>
      <c r="D31" s="105" t="s">
        <v>6</v>
      </c>
      <c r="E31" s="106">
        <f>SUM(F31:K31)</f>
        <v>0</v>
      </c>
      <c r="F31" s="107">
        <v>0</v>
      </c>
      <c r="G31" s="107">
        <v>0</v>
      </c>
      <c r="H31" s="107">
        <v>0</v>
      </c>
      <c r="I31" s="127">
        <v>0</v>
      </c>
      <c r="J31" s="127">
        <v>0</v>
      </c>
      <c r="K31" s="127">
        <v>0</v>
      </c>
      <c r="L31" s="180"/>
      <c r="M31" s="173"/>
      <c r="N31" s="173"/>
      <c r="O31" s="173"/>
      <c r="P31" s="173"/>
      <c r="Q31" s="173"/>
      <c r="R31" s="173"/>
      <c r="S31" s="112"/>
    </row>
    <row r="32" spans="1:19" s="25" customFormat="1" ht="14.25" customHeight="1">
      <c r="A32" s="120" t="s">
        <v>88</v>
      </c>
      <c r="B32" s="198" t="s">
        <v>90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5" customFormat="1" ht="22.5" customHeight="1">
      <c r="A33" s="175" t="s">
        <v>89</v>
      </c>
      <c r="B33" s="176" t="s">
        <v>91</v>
      </c>
      <c r="C33" s="177" t="s">
        <v>83</v>
      </c>
      <c r="D33" s="30" t="s">
        <v>63</v>
      </c>
      <c r="E33" s="31">
        <f aca="true" t="shared" si="7" ref="E33:K33">E34+E35</f>
        <v>151.7</v>
      </c>
      <c r="F33" s="31">
        <f t="shared" si="7"/>
        <v>0</v>
      </c>
      <c r="G33" s="31">
        <f t="shared" si="7"/>
        <v>0</v>
      </c>
      <c r="H33" s="31">
        <f t="shared" si="7"/>
        <v>61.7</v>
      </c>
      <c r="I33" s="31">
        <f t="shared" si="7"/>
        <v>90</v>
      </c>
      <c r="J33" s="31">
        <f t="shared" si="7"/>
        <v>0</v>
      </c>
      <c r="K33" s="31">
        <f t="shared" si="7"/>
        <v>0</v>
      </c>
      <c r="L33" s="178" t="s">
        <v>125</v>
      </c>
      <c r="M33" s="171">
        <v>0</v>
      </c>
      <c r="N33" s="171">
        <v>100</v>
      </c>
      <c r="O33" s="171">
        <v>100</v>
      </c>
      <c r="P33" s="171">
        <v>100</v>
      </c>
      <c r="Q33" s="171">
        <v>100</v>
      </c>
      <c r="R33" s="171">
        <v>100</v>
      </c>
      <c r="S33" s="171" t="s">
        <v>133</v>
      </c>
    </row>
    <row r="34" spans="1:19" s="25" customFormat="1" ht="12.75" customHeight="1">
      <c r="A34" s="175"/>
      <c r="B34" s="176"/>
      <c r="C34" s="177"/>
      <c r="D34" s="114" t="s">
        <v>7</v>
      </c>
      <c r="E34" s="32">
        <f>F34+G34+H34+I34+J34+K34</f>
        <v>151.7</v>
      </c>
      <c r="F34" s="32">
        <f aca="true" t="shared" si="8" ref="F34:K34">F37+F40+F43</f>
        <v>0</v>
      </c>
      <c r="G34" s="32">
        <f t="shared" si="8"/>
        <v>0</v>
      </c>
      <c r="H34" s="32">
        <f t="shared" si="8"/>
        <v>61.7</v>
      </c>
      <c r="I34" s="32">
        <f t="shared" si="8"/>
        <v>90</v>
      </c>
      <c r="J34" s="32">
        <f t="shared" si="8"/>
        <v>0</v>
      </c>
      <c r="K34" s="32">
        <f t="shared" si="8"/>
        <v>0</v>
      </c>
      <c r="L34" s="179"/>
      <c r="M34" s="172"/>
      <c r="N34" s="172"/>
      <c r="O34" s="172"/>
      <c r="P34" s="172"/>
      <c r="Q34" s="172"/>
      <c r="R34" s="172"/>
      <c r="S34" s="172"/>
    </row>
    <row r="35" spans="1:19" s="25" customFormat="1" ht="12.75" customHeight="1">
      <c r="A35" s="175"/>
      <c r="B35" s="176"/>
      <c r="C35" s="177"/>
      <c r="D35" s="124" t="s">
        <v>6</v>
      </c>
      <c r="E35" s="32">
        <f>F35+G35+H35+I35+J35+K35</f>
        <v>0</v>
      </c>
      <c r="F35" s="34">
        <f aca="true" t="shared" si="9" ref="F35:K35">F41+F38</f>
        <v>0</v>
      </c>
      <c r="G35" s="34">
        <f t="shared" si="9"/>
        <v>0</v>
      </c>
      <c r="H35" s="34">
        <f t="shared" si="9"/>
        <v>0</v>
      </c>
      <c r="I35" s="34">
        <f t="shared" si="9"/>
        <v>0</v>
      </c>
      <c r="J35" s="34">
        <f t="shared" si="9"/>
        <v>0</v>
      </c>
      <c r="K35" s="34">
        <f t="shared" si="9"/>
        <v>0</v>
      </c>
      <c r="L35" s="180"/>
      <c r="M35" s="173"/>
      <c r="N35" s="173"/>
      <c r="O35" s="173"/>
      <c r="P35" s="173"/>
      <c r="Q35" s="173"/>
      <c r="R35" s="173"/>
      <c r="S35" s="173"/>
    </row>
    <row r="36" spans="1:19" s="25" customFormat="1" ht="12.75" customHeight="1">
      <c r="A36" s="175" t="s">
        <v>132</v>
      </c>
      <c r="B36" s="176" t="s">
        <v>93</v>
      </c>
      <c r="C36" s="177" t="s">
        <v>83</v>
      </c>
      <c r="D36" s="30" t="s">
        <v>63</v>
      </c>
      <c r="E36" s="31">
        <f aca="true" t="shared" si="10" ref="E36:K36">E37+E38</f>
        <v>60</v>
      </c>
      <c r="F36" s="31">
        <f t="shared" si="10"/>
        <v>0</v>
      </c>
      <c r="G36" s="31">
        <f t="shared" si="10"/>
        <v>0</v>
      </c>
      <c r="H36" s="31">
        <f t="shared" si="10"/>
        <v>30</v>
      </c>
      <c r="I36" s="31">
        <f t="shared" si="10"/>
        <v>30</v>
      </c>
      <c r="J36" s="31">
        <f t="shared" si="10"/>
        <v>0</v>
      </c>
      <c r="K36" s="31">
        <f t="shared" si="10"/>
        <v>0</v>
      </c>
      <c r="L36" s="178" t="s">
        <v>126</v>
      </c>
      <c r="M36" s="171">
        <v>0</v>
      </c>
      <c r="N36" s="171">
        <v>0</v>
      </c>
      <c r="O36" s="171">
        <v>75</v>
      </c>
      <c r="P36" s="171">
        <v>80</v>
      </c>
      <c r="Q36" s="171">
        <v>95</v>
      </c>
      <c r="R36" s="171">
        <v>100</v>
      </c>
      <c r="S36" s="171" t="s">
        <v>134</v>
      </c>
    </row>
    <row r="37" spans="1:19" s="25" customFormat="1" ht="12.75" customHeight="1">
      <c r="A37" s="175"/>
      <c r="B37" s="176"/>
      <c r="C37" s="177"/>
      <c r="D37" s="114" t="s">
        <v>7</v>
      </c>
      <c r="E37" s="32">
        <f>F37+G37+H37+I37+J37+K37</f>
        <v>60</v>
      </c>
      <c r="F37" s="32">
        <v>0</v>
      </c>
      <c r="G37" s="32">
        <v>0</v>
      </c>
      <c r="H37" s="32">
        <v>30</v>
      </c>
      <c r="I37" s="32">
        <v>30</v>
      </c>
      <c r="J37" s="32">
        <v>0</v>
      </c>
      <c r="K37" s="32">
        <v>0</v>
      </c>
      <c r="L37" s="179"/>
      <c r="M37" s="172"/>
      <c r="N37" s="172"/>
      <c r="O37" s="172"/>
      <c r="P37" s="172"/>
      <c r="Q37" s="172"/>
      <c r="R37" s="172"/>
      <c r="S37" s="172"/>
    </row>
    <row r="38" spans="1:19" s="25" customFormat="1" ht="12.75" customHeight="1">
      <c r="A38" s="175"/>
      <c r="B38" s="176"/>
      <c r="C38" s="177"/>
      <c r="D38" s="124" t="s">
        <v>6</v>
      </c>
      <c r="E38" s="32">
        <f>F38+G38+H38+I38+J38+K38</f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180"/>
      <c r="M38" s="173"/>
      <c r="N38" s="173"/>
      <c r="O38" s="173"/>
      <c r="P38" s="173"/>
      <c r="Q38" s="173"/>
      <c r="R38" s="173"/>
      <c r="S38" s="173"/>
    </row>
    <row r="39" spans="1:23" s="24" customFormat="1" ht="36" customHeight="1">
      <c r="A39" s="189" t="s">
        <v>92</v>
      </c>
      <c r="B39" s="168" t="s">
        <v>129</v>
      </c>
      <c r="C39" s="194" t="s">
        <v>83</v>
      </c>
      <c r="D39" s="117" t="s">
        <v>80</v>
      </c>
      <c r="E39" s="48">
        <f>SUM(F39:K39)</f>
        <v>41.7</v>
      </c>
      <c r="F39" s="48">
        <f aca="true" t="shared" si="11" ref="F39:K39">F40</f>
        <v>0</v>
      </c>
      <c r="G39" s="48">
        <f t="shared" si="11"/>
        <v>0</v>
      </c>
      <c r="H39" s="48">
        <f t="shared" si="11"/>
        <v>31.7</v>
      </c>
      <c r="I39" s="48">
        <f t="shared" si="11"/>
        <v>10</v>
      </c>
      <c r="J39" s="48">
        <f t="shared" si="11"/>
        <v>0</v>
      </c>
      <c r="K39" s="48">
        <f t="shared" si="11"/>
        <v>0</v>
      </c>
      <c r="L39" s="100" t="s">
        <v>127</v>
      </c>
      <c r="M39" s="113">
        <v>0</v>
      </c>
      <c r="N39" s="113">
        <v>0</v>
      </c>
      <c r="O39" s="113">
        <v>100</v>
      </c>
      <c r="P39" s="113">
        <v>0</v>
      </c>
      <c r="Q39" s="113">
        <v>0</v>
      </c>
      <c r="R39" s="113">
        <v>0</v>
      </c>
      <c r="S39" s="171" t="s">
        <v>128</v>
      </c>
      <c r="T39" s="25"/>
      <c r="U39" s="25"/>
      <c r="V39" s="25"/>
      <c r="W39" s="25"/>
    </row>
    <row r="40" spans="1:19" s="25" customFormat="1" ht="14.25" customHeight="1">
      <c r="A40" s="190"/>
      <c r="B40" s="192"/>
      <c r="C40" s="195"/>
      <c r="D40" s="40" t="s">
        <v>7</v>
      </c>
      <c r="E40" s="41">
        <f>SUM(F40:K40)</f>
        <v>41.7</v>
      </c>
      <c r="F40" s="41">
        <v>0</v>
      </c>
      <c r="G40" s="41">
        <v>0</v>
      </c>
      <c r="H40" s="41">
        <v>31.7</v>
      </c>
      <c r="I40" s="41">
        <v>10</v>
      </c>
      <c r="J40" s="41">
        <v>0</v>
      </c>
      <c r="K40" s="41">
        <v>0</v>
      </c>
      <c r="L40" s="178" t="s">
        <v>130</v>
      </c>
      <c r="M40" s="171">
        <v>0</v>
      </c>
      <c r="N40" s="171">
        <v>0</v>
      </c>
      <c r="O40" s="171">
        <v>100</v>
      </c>
      <c r="P40" s="171">
        <v>100</v>
      </c>
      <c r="Q40" s="171">
        <v>0</v>
      </c>
      <c r="R40" s="171">
        <v>0</v>
      </c>
      <c r="S40" s="187"/>
    </row>
    <row r="41" spans="1:19" s="25" customFormat="1" ht="12" customHeight="1">
      <c r="A41" s="191"/>
      <c r="B41" s="193"/>
      <c r="C41" s="196"/>
      <c r="D41" s="40" t="s">
        <v>6</v>
      </c>
      <c r="E41" s="41">
        <f>SUM(F41:K41)</f>
        <v>0</v>
      </c>
      <c r="F41" s="42">
        <v>0</v>
      </c>
      <c r="G41" s="42">
        <v>0</v>
      </c>
      <c r="H41" s="42">
        <v>0</v>
      </c>
      <c r="I41" s="128">
        <v>0</v>
      </c>
      <c r="J41" s="128">
        <v>0</v>
      </c>
      <c r="K41" s="128">
        <v>0</v>
      </c>
      <c r="L41" s="180"/>
      <c r="M41" s="173"/>
      <c r="N41" s="173"/>
      <c r="O41" s="173"/>
      <c r="P41" s="173"/>
      <c r="Q41" s="173"/>
      <c r="R41" s="173"/>
      <c r="S41" s="188"/>
    </row>
    <row r="42" spans="1:19" s="25" customFormat="1" ht="12.75" customHeight="1">
      <c r="A42" s="175" t="s">
        <v>135</v>
      </c>
      <c r="B42" s="176" t="s">
        <v>136</v>
      </c>
      <c r="C42" s="177" t="s">
        <v>83</v>
      </c>
      <c r="D42" s="30" t="s">
        <v>63</v>
      </c>
      <c r="E42" s="31">
        <f aca="true" t="shared" si="12" ref="E42:K42">E43+E44</f>
        <v>50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50</v>
      </c>
      <c r="J42" s="31">
        <f t="shared" si="12"/>
        <v>0</v>
      </c>
      <c r="K42" s="31">
        <f t="shared" si="12"/>
        <v>0</v>
      </c>
      <c r="L42" s="178" t="s">
        <v>137</v>
      </c>
      <c r="M42" s="171">
        <v>0</v>
      </c>
      <c r="N42" s="171">
        <v>0</v>
      </c>
      <c r="O42" s="171">
        <v>0</v>
      </c>
      <c r="P42" s="171">
        <v>100</v>
      </c>
      <c r="Q42" s="171">
        <v>0</v>
      </c>
      <c r="R42" s="171">
        <v>0</v>
      </c>
      <c r="S42" s="174" t="s">
        <v>128</v>
      </c>
    </row>
    <row r="43" spans="1:19" s="25" customFormat="1" ht="12.75" customHeight="1">
      <c r="A43" s="175"/>
      <c r="B43" s="176"/>
      <c r="C43" s="177"/>
      <c r="D43" s="132" t="s">
        <v>7</v>
      </c>
      <c r="E43" s="32">
        <f>F43+G43+H43+I43+J43+K43</f>
        <v>50</v>
      </c>
      <c r="F43" s="32">
        <v>0</v>
      </c>
      <c r="G43" s="32">
        <v>0</v>
      </c>
      <c r="H43" s="32">
        <v>0</v>
      </c>
      <c r="I43" s="32">
        <v>50</v>
      </c>
      <c r="J43" s="32">
        <v>0</v>
      </c>
      <c r="K43" s="32">
        <v>0</v>
      </c>
      <c r="L43" s="179"/>
      <c r="M43" s="172"/>
      <c r="N43" s="172"/>
      <c r="O43" s="172"/>
      <c r="P43" s="172"/>
      <c r="Q43" s="172"/>
      <c r="R43" s="172"/>
      <c r="S43" s="172"/>
    </row>
    <row r="44" spans="1:19" s="25" customFormat="1" ht="12.75" customHeight="1">
      <c r="A44" s="175"/>
      <c r="B44" s="176"/>
      <c r="C44" s="177"/>
      <c r="D44" s="131" t="s">
        <v>6</v>
      </c>
      <c r="E44" s="32">
        <f>F44+G44+H44+I44+J44+K44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180"/>
      <c r="M44" s="173"/>
      <c r="N44" s="173"/>
      <c r="O44" s="173"/>
      <c r="P44" s="173"/>
      <c r="Q44" s="173"/>
      <c r="R44" s="173"/>
      <c r="S44" s="173"/>
    </row>
    <row r="45" spans="1:19" ht="12.75" customHeight="1">
      <c r="A45" s="120" t="s">
        <v>120</v>
      </c>
      <c r="B45" s="198" t="s">
        <v>121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ht="21.75" customHeight="1">
      <c r="A46" s="175" t="s">
        <v>122</v>
      </c>
      <c r="B46" s="176" t="s">
        <v>123</v>
      </c>
      <c r="C46" s="177" t="s">
        <v>83</v>
      </c>
      <c r="D46" s="30" t="s">
        <v>63</v>
      </c>
      <c r="E46" s="31">
        <f aca="true" t="shared" si="13" ref="E46:K46">E47+E48</f>
        <v>1556.85</v>
      </c>
      <c r="F46" s="31">
        <f t="shared" si="13"/>
        <v>0</v>
      </c>
      <c r="G46" s="31">
        <f t="shared" si="13"/>
        <v>0</v>
      </c>
      <c r="H46" s="31">
        <f t="shared" si="13"/>
        <v>800</v>
      </c>
      <c r="I46" s="31">
        <f t="shared" si="13"/>
        <v>756.85</v>
      </c>
      <c r="J46" s="31">
        <f t="shared" si="13"/>
        <v>0</v>
      </c>
      <c r="K46" s="31">
        <f t="shared" si="13"/>
        <v>0</v>
      </c>
      <c r="L46" s="178" t="s">
        <v>124</v>
      </c>
      <c r="M46" s="171">
        <v>0</v>
      </c>
      <c r="N46" s="171">
        <v>0</v>
      </c>
      <c r="O46" s="171">
        <v>100</v>
      </c>
      <c r="P46" s="171">
        <v>100</v>
      </c>
      <c r="Q46" s="171">
        <v>0</v>
      </c>
      <c r="R46" s="171">
        <v>0</v>
      </c>
      <c r="S46" s="171" t="s">
        <v>58</v>
      </c>
    </row>
    <row r="47" spans="1:19" ht="13.5" customHeight="1">
      <c r="A47" s="175"/>
      <c r="B47" s="176"/>
      <c r="C47" s="177"/>
      <c r="D47" s="114" t="s">
        <v>7</v>
      </c>
      <c r="E47" s="32">
        <f>F47+G47+H47+I47+J47+K47</f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179"/>
      <c r="M47" s="172"/>
      <c r="N47" s="172"/>
      <c r="O47" s="172"/>
      <c r="P47" s="172"/>
      <c r="Q47" s="172"/>
      <c r="R47" s="172"/>
      <c r="S47" s="172"/>
    </row>
    <row r="48" spans="1:19" ht="14.25" customHeight="1" thickBot="1">
      <c r="A48" s="175"/>
      <c r="B48" s="176"/>
      <c r="C48" s="177"/>
      <c r="D48" s="124" t="s">
        <v>6</v>
      </c>
      <c r="E48" s="32">
        <f>F48+G48+H48+I48+J48+K48</f>
        <v>1556.85</v>
      </c>
      <c r="F48" s="34">
        <v>0</v>
      </c>
      <c r="G48" s="34">
        <v>0</v>
      </c>
      <c r="H48" s="34">
        <v>800</v>
      </c>
      <c r="I48" s="34">
        <v>756.85</v>
      </c>
      <c r="J48" s="34">
        <v>0</v>
      </c>
      <c r="K48" s="34">
        <v>0</v>
      </c>
      <c r="L48" s="180"/>
      <c r="M48" s="173"/>
      <c r="N48" s="173"/>
      <c r="O48" s="173"/>
      <c r="P48" s="173"/>
      <c r="Q48" s="173"/>
      <c r="R48" s="173"/>
      <c r="S48" s="173"/>
    </row>
    <row r="49" spans="1:19" ht="22.5" customHeight="1">
      <c r="A49" s="197"/>
      <c r="B49" s="204" t="s">
        <v>64</v>
      </c>
      <c r="C49" s="207"/>
      <c r="D49" s="43" t="s">
        <v>57</v>
      </c>
      <c r="E49" s="44">
        <f>SUM(F49:K49)</f>
        <v>158772.887</v>
      </c>
      <c r="F49" s="45">
        <f aca="true" t="shared" si="14" ref="F49:K49">SUM(F50:F51)</f>
        <v>26158.5</v>
      </c>
      <c r="G49" s="45">
        <f t="shared" si="14"/>
        <v>23601.957</v>
      </c>
      <c r="H49" s="45">
        <f t="shared" si="14"/>
        <v>25630.95</v>
      </c>
      <c r="I49" s="45">
        <f t="shared" si="14"/>
        <v>32100.619999999995</v>
      </c>
      <c r="J49" s="45">
        <f t="shared" si="14"/>
        <v>24938.25</v>
      </c>
      <c r="K49" s="129">
        <f t="shared" si="14"/>
        <v>26342.61</v>
      </c>
      <c r="L49" s="210"/>
      <c r="M49" s="197"/>
      <c r="N49" s="197"/>
      <c r="O49" s="197"/>
      <c r="P49" s="197"/>
      <c r="Q49" s="197"/>
      <c r="R49" s="197"/>
      <c r="S49" s="197"/>
    </row>
    <row r="50" spans="1:19" ht="12.75" customHeight="1">
      <c r="A50" s="197"/>
      <c r="B50" s="205"/>
      <c r="C50" s="208"/>
      <c r="D50" s="21" t="s">
        <v>7</v>
      </c>
      <c r="E50" s="36">
        <f>SUM(F50:K50)</f>
        <v>156172.73700000002</v>
      </c>
      <c r="F50" s="37">
        <f aca="true" t="shared" si="15" ref="F50:K50">F16+F12+F34+F47</f>
        <v>26091.7</v>
      </c>
      <c r="G50" s="37">
        <f t="shared" si="15"/>
        <v>23601.957</v>
      </c>
      <c r="H50" s="37">
        <f t="shared" si="15"/>
        <v>24830.95</v>
      </c>
      <c r="I50" s="37">
        <f t="shared" si="15"/>
        <v>30367.269999999997</v>
      </c>
      <c r="J50" s="37">
        <f t="shared" si="15"/>
        <v>24938.25</v>
      </c>
      <c r="K50" s="134">
        <f t="shared" si="15"/>
        <v>26342.61</v>
      </c>
      <c r="L50" s="211"/>
      <c r="M50" s="197"/>
      <c r="N50" s="197"/>
      <c r="O50" s="197"/>
      <c r="P50" s="197"/>
      <c r="Q50" s="197"/>
      <c r="R50" s="197"/>
      <c r="S50" s="197"/>
    </row>
    <row r="51" spans="1:19" ht="12" customHeight="1" thickBot="1">
      <c r="A51" s="197"/>
      <c r="B51" s="206"/>
      <c r="C51" s="209"/>
      <c r="D51" s="22" t="s">
        <v>6</v>
      </c>
      <c r="E51" s="38">
        <f>SUM(F51:K51)</f>
        <v>2600.1499999999996</v>
      </c>
      <c r="F51" s="39">
        <f aca="true" t="shared" si="16" ref="F51:K51">F13+F17+F35+F48</f>
        <v>66.8</v>
      </c>
      <c r="G51" s="39">
        <f t="shared" si="16"/>
        <v>0</v>
      </c>
      <c r="H51" s="39">
        <f t="shared" si="16"/>
        <v>800</v>
      </c>
      <c r="I51" s="39">
        <f t="shared" si="16"/>
        <v>1733.35</v>
      </c>
      <c r="J51" s="39">
        <f t="shared" si="16"/>
        <v>0</v>
      </c>
      <c r="K51" s="130">
        <f t="shared" si="16"/>
        <v>0</v>
      </c>
      <c r="L51" s="212"/>
      <c r="M51" s="197"/>
      <c r="N51" s="197"/>
      <c r="O51" s="197"/>
      <c r="P51" s="197"/>
      <c r="Q51" s="197"/>
      <c r="R51" s="197"/>
      <c r="S51" s="197"/>
    </row>
    <row r="54" spans="3:18" ht="18.75" customHeight="1">
      <c r="C54" s="15"/>
      <c r="D54" s="15"/>
      <c r="E54" s="15"/>
      <c r="F54" s="23"/>
      <c r="G54" s="23"/>
      <c r="H54" s="15"/>
      <c r="I54" s="15"/>
      <c r="J54" s="15"/>
      <c r="K54" s="15"/>
      <c r="M54" s="15"/>
      <c r="N54" s="15"/>
      <c r="O54" s="15"/>
      <c r="P54" s="15"/>
      <c r="Q54" s="15"/>
      <c r="R54" s="15"/>
    </row>
  </sheetData>
  <sheetProtection/>
  <mergeCells count="125">
    <mergeCell ref="S26:S28"/>
    <mergeCell ref="A29:A31"/>
    <mergeCell ref="O49:O51"/>
    <mergeCell ref="P49:P51"/>
    <mergeCell ref="Q49:Q51"/>
    <mergeCell ref="S49:S51"/>
    <mergeCell ref="A49:A51"/>
    <mergeCell ref="C29:C31"/>
    <mergeCell ref="N49:N51"/>
    <mergeCell ref="A26:A28"/>
    <mergeCell ref="M1:S1"/>
    <mergeCell ref="L2:S2"/>
    <mergeCell ref="D6:D7"/>
    <mergeCell ref="C11:C13"/>
    <mergeCell ref="A4:S4"/>
    <mergeCell ref="A6:A7"/>
    <mergeCell ref="S6:S7"/>
    <mergeCell ref="L12:L13"/>
    <mergeCell ref="M12:M13"/>
    <mergeCell ref="L6:R6"/>
    <mergeCell ref="A15:A17"/>
    <mergeCell ref="C15:C17"/>
    <mergeCell ref="L3:S3"/>
    <mergeCell ref="B9:S9"/>
    <mergeCell ref="B10:S10"/>
    <mergeCell ref="A11:A13"/>
    <mergeCell ref="B11:B13"/>
    <mergeCell ref="E6:K6"/>
    <mergeCell ref="B6:B7"/>
    <mergeCell ref="C6:C7"/>
    <mergeCell ref="S18:S20"/>
    <mergeCell ref="A21:A23"/>
    <mergeCell ref="A18:A20"/>
    <mergeCell ref="B18:B20"/>
    <mergeCell ref="C18:C20"/>
    <mergeCell ref="Q18:Q20"/>
    <mergeCell ref="R18:R20"/>
    <mergeCell ref="C21:C24"/>
    <mergeCell ref="L18:L20"/>
    <mergeCell ref="S21:S25"/>
    <mergeCell ref="B26:B28"/>
    <mergeCell ref="C26:C28"/>
    <mergeCell ref="B49:B51"/>
    <mergeCell ref="C49:C51"/>
    <mergeCell ref="P18:P20"/>
    <mergeCell ref="L49:L51"/>
    <mergeCell ref="M49:M51"/>
    <mergeCell ref="B32:S32"/>
    <mergeCell ref="M29:M31"/>
    <mergeCell ref="N29:N31"/>
    <mergeCell ref="O29:O31"/>
    <mergeCell ref="R49:R51"/>
    <mergeCell ref="O33:O35"/>
    <mergeCell ref="O36:O38"/>
    <mergeCell ref="Q36:Q38"/>
    <mergeCell ref="B45:S45"/>
    <mergeCell ref="O46:O48"/>
    <mergeCell ref="A33:A35"/>
    <mergeCell ref="B33:B35"/>
    <mergeCell ref="C33:C35"/>
    <mergeCell ref="L33:L35"/>
    <mergeCell ref="M33:M35"/>
    <mergeCell ref="N33:N35"/>
    <mergeCell ref="S39:S41"/>
    <mergeCell ref="R36:R38"/>
    <mergeCell ref="A39:A41"/>
    <mergeCell ref="B39:B41"/>
    <mergeCell ref="C39:C41"/>
    <mergeCell ref="A36:A38"/>
    <mergeCell ref="B36:B38"/>
    <mergeCell ref="C36:C38"/>
    <mergeCell ref="M36:M38"/>
    <mergeCell ref="N36:N38"/>
    <mergeCell ref="N12:N13"/>
    <mergeCell ref="O12:O13"/>
    <mergeCell ref="P12:P13"/>
    <mergeCell ref="Q12:Q13"/>
    <mergeCell ref="R12:R13"/>
    <mergeCell ref="R29:R31"/>
    <mergeCell ref="Q29:Q31"/>
    <mergeCell ref="P29:P31"/>
    <mergeCell ref="B14:S14"/>
    <mergeCell ref="B15:B17"/>
    <mergeCell ref="B21:B25"/>
    <mergeCell ref="Q40:Q41"/>
    <mergeCell ref="R40:R41"/>
    <mergeCell ref="L36:L38"/>
    <mergeCell ref="L29:L31"/>
    <mergeCell ref="R33:R35"/>
    <mergeCell ref="P33:P35"/>
    <mergeCell ref="Q33:Q35"/>
    <mergeCell ref="P36:P38"/>
    <mergeCell ref="Q46:Q48"/>
    <mergeCell ref="R46:R48"/>
    <mergeCell ref="S46:S48"/>
    <mergeCell ref="S33:S35"/>
    <mergeCell ref="S36:S38"/>
    <mergeCell ref="A46:A48"/>
    <mergeCell ref="B46:B48"/>
    <mergeCell ref="C46:C48"/>
    <mergeCell ref="L46:L48"/>
    <mergeCell ref="M46:M48"/>
    <mergeCell ref="L40:L41"/>
    <mergeCell ref="M40:M41"/>
    <mergeCell ref="N40:N41"/>
    <mergeCell ref="O40:O41"/>
    <mergeCell ref="P40:P41"/>
    <mergeCell ref="P46:P48"/>
    <mergeCell ref="N46:N48"/>
    <mergeCell ref="O42:O44"/>
    <mergeCell ref="P42:P44"/>
    <mergeCell ref="B29:B31"/>
    <mergeCell ref="Q42:Q44"/>
    <mergeCell ref="R42:R44"/>
    <mergeCell ref="S42:S44"/>
    <mergeCell ref="A42:A44"/>
    <mergeCell ref="B42:B44"/>
    <mergeCell ref="C42:C44"/>
    <mergeCell ref="L42:L44"/>
    <mergeCell ref="M42:M44"/>
    <mergeCell ref="N42:N44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81" bestFit="1" customWidth="1"/>
  </cols>
  <sheetData>
    <row r="1" spans="2:9" ht="33.75" customHeight="1" thickBot="1">
      <c r="B1" s="50">
        <v>2017</v>
      </c>
      <c r="C1" s="50">
        <v>2018</v>
      </c>
      <c r="D1" s="50">
        <v>2019</v>
      </c>
      <c r="E1" s="50">
        <v>2020</v>
      </c>
      <c r="F1" s="76" t="s">
        <v>103</v>
      </c>
      <c r="I1" s="81" t="s">
        <v>98</v>
      </c>
    </row>
    <row r="2" spans="1:9" ht="14.25">
      <c r="A2" s="54" t="s">
        <v>5</v>
      </c>
      <c r="B2" s="45">
        <f>B3+B4</f>
        <v>-2604.7</v>
      </c>
      <c r="C2" s="45">
        <f>C3+C4</f>
        <v>-2604.7</v>
      </c>
      <c r="D2" s="45">
        <f>D3+D4</f>
        <v>-2604.7</v>
      </c>
      <c r="E2" s="68">
        <f>E3+E4</f>
        <v>-2604.7</v>
      </c>
      <c r="F2" s="56">
        <f>B2+C2+D2+E2</f>
        <v>-10418.8</v>
      </c>
      <c r="G2" s="80"/>
      <c r="H2" s="80" t="s">
        <v>97</v>
      </c>
      <c r="I2" s="82">
        <v>1.1</v>
      </c>
    </row>
    <row r="3" spans="1:6" ht="14.25">
      <c r="A3" s="55" t="s">
        <v>7</v>
      </c>
      <c r="B3" s="61">
        <v>-2604.7</v>
      </c>
      <c r="C3" s="61">
        <v>-2604.7</v>
      </c>
      <c r="D3" s="61">
        <v>-2604.7</v>
      </c>
      <c r="E3" s="69">
        <v>-2604.7</v>
      </c>
      <c r="F3" s="78">
        <f aca="true" t="shared" si="0" ref="F3:F27">B3+C3+D3+E3</f>
        <v>-10418.8</v>
      </c>
    </row>
    <row r="4" spans="1:6" ht="15" thickBot="1">
      <c r="A4" s="57" t="s">
        <v>6</v>
      </c>
      <c r="B4" s="62">
        <v>0</v>
      </c>
      <c r="C4" s="62">
        <v>0</v>
      </c>
      <c r="D4" s="62">
        <v>0</v>
      </c>
      <c r="E4" s="70">
        <v>0</v>
      </c>
      <c r="F4" s="79">
        <f t="shared" si="0"/>
        <v>0</v>
      </c>
    </row>
    <row r="5" spans="1:9" ht="14.25">
      <c r="A5" s="59" t="s">
        <v>5</v>
      </c>
      <c r="B5" s="60">
        <f>B8+B11+B14+B17</f>
        <v>-239.05</v>
      </c>
      <c r="C5" s="60">
        <f>C8+C11+C14+C17</f>
        <v>-239.05</v>
      </c>
      <c r="D5" s="60">
        <f>D8+D11+D14+D17</f>
        <v>-239.05</v>
      </c>
      <c r="E5" s="71">
        <f>E8+E11+E14+E17</f>
        <v>-239.05</v>
      </c>
      <c r="F5" s="56">
        <f t="shared" si="0"/>
        <v>-956.2</v>
      </c>
      <c r="G5" s="80"/>
      <c r="H5" s="80"/>
      <c r="I5" s="82">
        <v>2.1</v>
      </c>
    </row>
    <row r="6" spans="1:6" ht="14.25">
      <c r="A6" s="55" t="s">
        <v>7</v>
      </c>
      <c r="B6" s="37">
        <v>-239.05</v>
      </c>
      <c r="C6" s="37">
        <v>-239.05</v>
      </c>
      <c r="D6" s="37">
        <v>-239.05</v>
      </c>
      <c r="E6" s="72">
        <v>-239.05</v>
      </c>
      <c r="F6" s="78">
        <f t="shared" si="0"/>
        <v>-956.2</v>
      </c>
    </row>
    <row r="7" spans="1:6" ht="14.25">
      <c r="A7" s="55" t="s">
        <v>6</v>
      </c>
      <c r="B7" s="53">
        <v>0</v>
      </c>
      <c r="C7" s="53">
        <v>0</v>
      </c>
      <c r="D7" s="53">
        <v>0</v>
      </c>
      <c r="E7" s="73">
        <v>0</v>
      </c>
      <c r="F7" s="79">
        <f t="shared" si="0"/>
        <v>0</v>
      </c>
    </row>
    <row r="8" spans="1:9" ht="14.25">
      <c r="A8" s="55" t="s">
        <v>5</v>
      </c>
      <c r="B8" s="52">
        <v>-21</v>
      </c>
      <c r="C8" s="52">
        <v>-21</v>
      </c>
      <c r="D8" s="52">
        <v>-21</v>
      </c>
      <c r="E8" s="74">
        <v>-21</v>
      </c>
      <c r="F8" s="56">
        <f t="shared" si="0"/>
        <v>-84</v>
      </c>
      <c r="G8" s="80"/>
      <c r="H8" s="80" t="s">
        <v>100</v>
      </c>
      <c r="I8" s="83" t="s">
        <v>106</v>
      </c>
    </row>
    <row r="9" spans="1:6" ht="14.25">
      <c r="A9" s="55" t="s">
        <v>7</v>
      </c>
      <c r="B9" s="52">
        <v>-21</v>
      </c>
      <c r="C9" s="52">
        <v>-21</v>
      </c>
      <c r="D9" s="52">
        <v>-21</v>
      </c>
      <c r="E9" s="74">
        <v>-21</v>
      </c>
      <c r="F9" s="78">
        <f t="shared" si="0"/>
        <v>-84</v>
      </c>
    </row>
    <row r="10" spans="1:6" ht="14.25">
      <c r="A10" s="55" t="s">
        <v>6</v>
      </c>
      <c r="B10" s="52">
        <v>0</v>
      </c>
      <c r="C10" s="52">
        <v>0</v>
      </c>
      <c r="D10" s="52">
        <v>0</v>
      </c>
      <c r="E10" s="74">
        <v>0</v>
      </c>
      <c r="F10" s="79">
        <f t="shared" si="0"/>
        <v>0</v>
      </c>
    </row>
    <row r="11" spans="1:9" ht="14.25">
      <c r="A11" s="55" t="s">
        <v>5</v>
      </c>
      <c r="B11" s="52">
        <v>-312</v>
      </c>
      <c r="C11" s="52">
        <v>-312</v>
      </c>
      <c r="D11" s="52">
        <v>-312</v>
      </c>
      <c r="E11" s="74">
        <v>-312</v>
      </c>
      <c r="F11" s="56">
        <f t="shared" si="0"/>
        <v>-1248</v>
      </c>
      <c r="G11" s="80"/>
      <c r="H11" s="80" t="s">
        <v>99</v>
      </c>
      <c r="I11" s="82" t="s">
        <v>66</v>
      </c>
    </row>
    <row r="12" spans="1:6" ht="14.25">
      <c r="A12" s="55" t="s">
        <v>7</v>
      </c>
      <c r="B12" s="52">
        <v>-312</v>
      </c>
      <c r="C12" s="52">
        <v>-312</v>
      </c>
      <c r="D12" s="52">
        <v>-312</v>
      </c>
      <c r="E12" s="74">
        <v>-312</v>
      </c>
      <c r="F12" s="78">
        <f t="shared" si="0"/>
        <v>-1248</v>
      </c>
    </row>
    <row r="13" spans="1:6" ht="14.25">
      <c r="A13" s="55" t="s">
        <v>6</v>
      </c>
      <c r="B13" s="52"/>
      <c r="C13" s="52"/>
      <c r="D13" s="52"/>
      <c r="E13" s="74"/>
      <c r="F13" s="79">
        <f t="shared" si="0"/>
        <v>0</v>
      </c>
    </row>
    <row r="14" spans="1:9" ht="14.25">
      <c r="A14" s="55" t="s">
        <v>5</v>
      </c>
      <c r="B14" s="52">
        <v>112.95</v>
      </c>
      <c r="C14" s="52">
        <v>112.95</v>
      </c>
      <c r="D14" s="52">
        <v>112.95</v>
      </c>
      <c r="E14" s="74">
        <v>112.95</v>
      </c>
      <c r="F14" s="56">
        <f t="shared" si="0"/>
        <v>451.8</v>
      </c>
      <c r="G14" s="80"/>
      <c r="H14" s="80" t="s">
        <v>101</v>
      </c>
      <c r="I14" s="83" t="s">
        <v>104</v>
      </c>
    </row>
    <row r="15" spans="1:9" ht="14.25">
      <c r="A15" s="55" t="s">
        <v>7</v>
      </c>
      <c r="B15" s="52">
        <v>112.95</v>
      </c>
      <c r="C15" s="52">
        <v>112.95</v>
      </c>
      <c r="D15" s="52">
        <v>112.95</v>
      </c>
      <c r="E15" s="74">
        <v>112.95</v>
      </c>
      <c r="F15" s="78">
        <f t="shared" si="0"/>
        <v>451.8</v>
      </c>
      <c r="I15" s="84"/>
    </row>
    <row r="16" spans="1:9" ht="14.25">
      <c r="A16" s="55" t="s">
        <v>6</v>
      </c>
      <c r="B16" s="52"/>
      <c r="C16" s="52"/>
      <c r="D16" s="52"/>
      <c r="E16" s="74"/>
      <c r="F16" s="79">
        <f t="shared" si="0"/>
        <v>0</v>
      </c>
      <c r="I16" s="84"/>
    </row>
    <row r="17" spans="1:9" ht="14.25">
      <c r="A17" s="55" t="s">
        <v>5</v>
      </c>
      <c r="B17" s="52">
        <v>-19</v>
      </c>
      <c r="C17" s="52">
        <v>-19</v>
      </c>
      <c r="D17" s="52">
        <v>-19</v>
      </c>
      <c r="E17" s="74">
        <v>-19</v>
      </c>
      <c r="F17" s="56">
        <f t="shared" si="0"/>
        <v>-76</v>
      </c>
      <c r="G17" s="80"/>
      <c r="H17" s="80" t="s">
        <v>97</v>
      </c>
      <c r="I17" s="85" t="s">
        <v>105</v>
      </c>
    </row>
    <row r="18" spans="1:9" ht="14.25">
      <c r="A18" s="55" t="s">
        <v>7</v>
      </c>
      <c r="B18" s="52">
        <v>-19</v>
      </c>
      <c r="C18" s="52">
        <v>-19</v>
      </c>
      <c r="D18" s="52">
        <v>-19</v>
      </c>
      <c r="E18" s="74">
        <v>-19</v>
      </c>
      <c r="F18" s="78">
        <f t="shared" si="0"/>
        <v>-76</v>
      </c>
      <c r="I18" s="84"/>
    </row>
    <row r="19" spans="1:6" ht="15" thickBot="1">
      <c r="A19" s="57" t="s">
        <v>6</v>
      </c>
      <c r="B19" s="58"/>
      <c r="C19" s="58"/>
      <c r="D19" s="58"/>
      <c r="E19" s="75"/>
      <c r="F19" s="77">
        <f t="shared" si="0"/>
        <v>0</v>
      </c>
    </row>
    <row r="20" spans="1:7" ht="14.25">
      <c r="A20" s="63" t="s">
        <v>5</v>
      </c>
      <c r="B20" s="66">
        <f>B2+B5+B25</f>
        <v>-2813.75</v>
      </c>
      <c r="C20" s="66">
        <f>C2+C5+C25</f>
        <v>-2813.75</v>
      </c>
      <c r="D20" s="66">
        <f>D2+D5+D25</f>
        <v>-2813.75</v>
      </c>
      <c r="E20" s="66">
        <f>E2+E5+E25</f>
        <v>-2813.75</v>
      </c>
      <c r="F20" s="64">
        <f t="shared" si="0"/>
        <v>-11255</v>
      </c>
      <c r="G20" s="51"/>
    </row>
    <row r="21" spans="1:7" ht="14.25">
      <c r="A21" s="65" t="s">
        <v>7</v>
      </c>
      <c r="B21" s="66">
        <f>B3+B6+B26</f>
        <v>-2813.75</v>
      </c>
      <c r="C21" s="66">
        <f>C3+C6+C25</f>
        <v>-2813.75</v>
      </c>
      <c r="D21" s="66">
        <f>D3+D6+D25</f>
        <v>-2813.75</v>
      </c>
      <c r="E21" s="66">
        <f>E3+E6+E25</f>
        <v>-2813.75</v>
      </c>
      <c r="F21" s="67">
        <f t="shared" si="0"/>
        <v>-11255</v>
      </c>
      <c r="G21" s="51"/>
    </row>
    <row r="22" spans="1:7" ht="15" thickBot="1">
      <c r="A22" s="90" t="s">
        <v>6</v>
      </c>
      <c r="B22" s="86"/>
      <c r="C22" s="86"/>
      <c r="D22" s="86"/>
      <c r="E22" s="86"/>
      <c r="F22" s="91">
        <f t="shared" si="0"/>
        <v>0</v>
      </c>
      <c r="G22" s="51"/>
    </row>
    <row r="23" spans="1:6" ht="14.25">
      <c r="A23" s="87" t="s">
        <v>102</v>
      </c>
      <c r="B23" s="88">
        <f>23625.95+B25</f>
        <v>23655.95</v>
      </c>
      <c r="C23" s="88">
        <f>23625.95+C25</f>
        <v>23655.95</v>
      </c>
      <c r="D23" s="88">
        <f>23625.95+D25</f>
        <v>23655.95</v>
      </c>
      <c r="E23" s="88">
        <f>23625.95+E25</f>
        <v>23655.95</v>
      </c>
      <c r="F23" s="89">
        <f t="shared" si="0"/>
        <v>94623.8</v>
      </c>
    </row>
    <row r="24" ht="14.25">
      <c r="F24" s="92"/>
    </row>
    <row r="25" spans="1:9" ht="14.25">
      <c r="A25" s="55" t="s">
        <v>5</v>
      </c>
      <c r="B25" s="52">
        <v>30</v>
      </c>
      <c r="C25" s="52">
        <v>30</v>
      </c>
      <c r="D25" s="52">
        <v>30</v>
      </c>
      <c r="E25" s="52">
        <v>30</v>
      </c>
      <c r="F25" s="93">
        <f>B25+C25+D25+E25</f>
        <v>120</v>
      </c>
      <c r="H25" t="s">
        <v>107</v>
      </c>
      <c r="I25" s="81" t="s">
        <v>108</v>
      </c>
    </row>
    <row r="26" spans="1:6" ht="14.25">
      <c r="A26" s="55" t="s">
        <v>7</v>
      </c>
      <c r="B26" s="52">
        <v>30</v>
      </c>
      <c r="C26" s="52">
        <v>30</v>
      </c>
      <c r="D26" s="52">
        <v>30</v>
      </c>
      <c r="E26" s="52">
        <v>30</v>
      </c>
      <c r="F26" s="93">
        <f t="shared" si="0"/>
        <v>120</v>
      </c>
    </row>
    <row r="27" spans="1:6" ht="15" thickBot="1">
      <c r="A27" s="57" t="s">
        <v>6</v>
      </c>
      <c r="B27" s="52"/>
      <c r="C27" s="52"/>
      <c r="D27" s="52"/>
      <c r="E27" s="52"/>
      <c r="F27" s="93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Кургузова</cp:lastModifiedBy>
  <cp:lastPrinted>2018-06-15T09:01:07Z</cp:lastPrinted>
  <dcterms:created xsi:type="dcterms:W3CDTF">2013-10-21T11:04:08Z</dcterms:created>
  <dcterms:modified xsi:type="dcterms:W3CDTF">2018-06-18T07:55:52Z</dcterms:modified>
  <cp:category/>
  <cp:version/>
  <cp:contentType/>
  <cp:contentStatus/>
</cp:coreProperties>
</file>