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Культура'!$A$1:$S$51</definedName>
  </definedNames>
  <calcPr fullCalcOnLoad="1"/>
</workbook>
</file>

<file path=xl/sharedStrings.xml><?xml version="1.0" encoding="utf-8"?>
<sst xmlns="http://schemas.openxmlformats.org/spreadsheetml/2006/main" count="187" uniqueCount="102">
  <si>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</si>
  <si>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</si>
  <si>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</si>
  <si>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</si>
  <si>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</si>
  <si>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</si>
  <si>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</si>
  <si>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</si>
  <si>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</si>
  <si>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</si>
  <si>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</si>
  <si>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</si>
  <si>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</si>
  <si>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</si>
  <si>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</si>
  <si>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</si>
  <si>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</si>
  <si>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</si>
  <si>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</si>
  <si>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</si>
  <si>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</si>
  <si>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</si>
  <si>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</si>
  <si>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</si>
  <si>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</si>
  <si>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</si>
  <si>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</si>
  <si>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</si>
  <si>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</si>
  <si>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</si>
  <si>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</si>
  <si>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</si>
  <si>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</si>
  <si>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</si>
  <si>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</si>
  <si>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</si>
  <si>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</si>
  <si>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</si>
  <si>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</si>
  <si>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</si>
  <si>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</si>
  <si>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</si>
  <si>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</si>
  <si>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</si>
  <si>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</si>
  <si>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</si>
  <si>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</si>
  <si>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</si>
  <si>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</si>
  <si>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</si>
  <si>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</si>
  <si>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</si>
  <si>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</si>
  <si>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</si>
  <si>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</si>
  <si>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</si>
  <si>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</si>
  <si>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</si>
  <si>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</si>
  <si>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</si>
  <si>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</si>
  <si>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</si>
  <si>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</si>
  <si>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</si>
  <si>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</si>
  <si>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</si>
  <si>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</si>
  <si>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</si>
  <si>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</si>
  <si>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</si>
  <si>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</si>
  <si>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</si>
  <si>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</si>
  <si>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</si>
  <si>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</si>
  <si>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</si>
  <si>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</si>
  <si>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</si>
  <si>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</si>
  <si>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</si>
  <si>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</si>
  <si>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</si>
  <si>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</si>
  <si>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</si>
  <si>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</si>
  <si>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</si>
  <si>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</si>
  <si>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</si>
  <si>
    <t>Выполнение мероприятий по комплектованию книжного фонда библиотеки, %</t>
  </si>
  <si>
    <t xml:space="preserve">Всего: в т.ч. </t>
  </si>
  <si>
    <t>Обеспечение деятельности МБОУДО ДМШ ЗАТО Видяево</t>
  </si>
  <si>
    <t>Динамика количества зарегистрированных пользователей по отношению к предшествующему году, %</t>
  </si>
  <si>
    <t>из Муниц задания ЦКД на 2018 год</t>
  </si>
  <si>
    <t>Динамика посещаемости культурно-досугового учреждения к 2012 году, %</t>
  </si>
  <si>
    <t>Уточнен факт 2017 и плановый период до 2020 года из Муниц задания ЦКД на 2018 год и отчетов по "Дорожной карте за 2017 год</t>
  </si>
  <si>
    <t>Уточнен факт 2016 и 2017 и плановый период до 2020 года из отчетов по "Дорожной карте за 2017 год</t>
  </si>
  <si>
    <t>добавили в мае 2018</t>
  </si>
  <si>
    <t>Количество участников культурно-массовых мероприятий, Ед.</t>
  </si>
  <si>
    <t>уточнила в мае 2018</t>
  </si>
  <si>
    <t>МКУ "Центр МИТО" ЗАТО Видяево</t>
  </si>
  <si>
    <t>Освоение выделенных бюджетных средств на приобретение требуемого оборудования для организации и проведения городских, общественно - значимых, культурно-массовых и культурных мероприятий, в %</t>
  </si>
  <si>
    <t>МБОУ ДО ДМШ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</si>
</sst>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47" fillId="33" borderId="0" xfId="0" applyFont="1" applyFill="1" applyAlignment="1">
      <alignment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47" fillId="34" borderId="14" xfId="0" applyFont="1" applyFill="1" applyBorder="1" applyAlignment="1">
      <alignment horizontal="center" vertical="top" wrapText="1" readingOrder="1"/>
    </xf>
    <xf numFmtId="0" fontId="46" fillId="34" borderId="0" xfId="0" applyFont="1" applyFill="1" applyAlignment="1">
      <alignment horizontal="center" readingOrder="1"/>
    </xf>
    <xf numFmtId="0" fontId="46" fillId="34" borderId="0" xfId="0" applyFont="1" applyFill="1" applyAlignment="1">
      <alignment readingOrder="1"/>
    </xf>
    <xf numFmtId="0" fontId="46" fillId="34" borderId="0" xfId="0" applyFont="1" applyFill="1" applyAlignment="1">
      <alignment horizontal="center" wrapText="1" readingOrder="1"/>
    </xf>
    <xf numFmtId="0" fontId="46" fillId="34" borderId="0" xfId="0" applyFont="1" applyFill="1" applyAlignment="1">
      <alignment horizontal="center" vertical="top" readingOrder="1"/>
    </xf>
    <xf numFmtId="0" fontId="46" fillId="34" borderId="0" xfId="0" applyFont="1" applyFill="1" applyAlignment="1">
      <alignment horizontal="center" vertical="top" wrapText="1" readingOrder="1"/>
    </xf>
    <xf numFmtId="0" fontId="47" fillId="34" borderId="0" xfId="0" applyFont="1" applyFill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 readingOrder="1"/>
    </xf>
    <xf numFmtId="0" fontId="47" fillId="34" borderId="10" xfId="0" applyFont="1" applyFill="1" applyBorder="1" applyAlignment="1">
      <alignment horizontal="center" vertical="top" wrapText="1" readingOrder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 vertical="top" wrapText="1" readingOrder="1"/>
    </xf>
    <xf numFmtId="0" fontId="48" fillId="34" borderId="14" xfId="0" applyFont="1" applyFill="1" applyBorder="1" applyAlignment="1">
      <alignment vertical="top" wrapText="1"/>
    </xf>
    <xf numFmtId="2" fontId="48" fillId="34" borderId="14" xfId="0" applyNumberFormat="1" applyFont="1" applyFill="1" applyBorder="1" applyAlignment="1">
      <alignment horizontal="center" vertical="top" wrapText="1"/>
    </xf>
    <xf numFmtId="2" fontId="48" fillId="34" borderId="13" xfId="0" applyNumberFormat="1" applyFont="1" applyFill="1" applyBorder="1" applyAlignment="1">
      <alignment horizontal="center" vertical="top" wrapText="1"/>
    </xf>
    <xf numFmtId="0" fontId="47" fillId="34" borderId="28" xfId="0" applyFont="1" applyFill="1" applyBorder="1" applyAlignment="1">
      <alignment readingOrder="1"/>
    </xf>
    <xf numFmtId="0" fontId="47" fillId="34" borderId="25" xfId="0" applyFont="1" applyFill="1" applyBorder="1" applyAlignment="1">
      <alignment readingOrder="1"/>
    </xf>
    <xf numFmtId="0" fontId="48" fillId="34" borderId="15" xfId="0" applyFont="1" applyFill="1" applyBorder="1" applyAlignment="1">
      <alignment horizontal="center" vertical="top" wrapText="1"/>
    </xf>
    <xf numFmtId="2" fontId="48" fillId="34" borderId="15" xfId="0" applyNumberFormat="1" applyFont="1" applyFill="1" applyBorder="1" applyAlignment="1">
      <alignment horizontal="center" vertical="top" wrapText="1"/>
    </xf>
    <xf numFmtId="2" fontId="48" fillId="34" borderId="26" xfId="0" applyNumberFormat="1" applyFont="1" applyFill="1" applyBorder="1" applyAlignment="1">
      <alignment horizontal="center" vertical="top" wrapText="1"/>
    </xf>
    <xf numFmtId="0" fontId="47" fillId="34" borderId="29" xfId="0" applyFont="1" applyFill="1" applyBorder="1" applyAlignment="1">
      <alignment readingOrder="1"/>
    </xf>
    <xf numFmtId="0" fontId="47" fillId="34" borderId="0" xfId="0" applyFont="1" applyFill="1" applyBorder="1" applyAlignment="1">
      <alignment readingOrder="1"/>
    </xf>
    <xf numFmtId="0" fontId="48" fillId="34" borderId="30" xfId="0" applyFont="1" applyFill="1" applyBorder="1" applyAlignment="1">
      <alignment horizontal="center" vertical="top" readingOrder="1"/>
    </xf>
    <xf numFmtId="2" fontId="48" fillId="34" borderId="30" xfId="0" applyNumberFormat="1" applyFont="1" applyFill="1" applyBorder="1" applyAlignment="1">
      <alignment horizontal="center" vertical="top" wrapText="1"/>
    </xf>
    <xf numFmtId="2" fontId="48" fillId="34" borderId="30" xfId="0" applyNumberFormat="1" applyFont="1" applyFill="1" applyBorder="1" applyAlignment="1">
      <alignment horizontal="center" vertical="top" readingOrder="1"/>
    </xf>
    <xf numFmtId="2" fontId="48" fillId="34" borderId="27" xfId="0" applyNumberFormat="1" applyFont="1" applyFill="1" applyBorder="1" applyAlignment="1">
      <alignment horizontal="center" vertical="top" readingOrder="1"/>
    </xf>
    <xf numFmtId="0" fontId="47" fillId="34" borderId="16" xfId="0" applyFont="1" applyFill="1" applyBorder="1" applyAlignment="1">
      <alignment readingOrder="1"/>
    </xf>
    <xf numFmtId="0" fontId="47" fillId="34" borderId="31" xfId="0" applyFont="1" applyFill="1" applyBorder="1" applyAlignment="1">
      <alignment readingOrder="1"/>
    </xf>
    <xf numFmtId="0" fontId="48" fillId="34" borderId="26" xfId="0" applyFont="1" applyFill="1" applyBorder="1" applyAlignment="1">
      <alignment vertical="top" wrapText="1"/>
    </xf>
    <xf numFmtId="2" fontId="48" fillId="34" borderId="29" xfId="0" applyNumberFormat="1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29" xfId="0" applyFont="1" applyFill="1" applyBorder="1" applyAlignment="1">
      <alignment horizontal="center" vertical="top" wrapText="1"/>
    </xf>
    <xf numFmtId="2" fontId="47" fillId="34" borderId="26" xfId="0" applyNumberFormat="1" applyFont="1" applyFill="1" applyBorder="1" applyAlignment="1">
      <alignment horizontal="center" vertical="top" wrapText="1"/>
    </xf>
    <xf numFmtId="0" fontId="47" fillId="34" borderId="26" xfId="0" applyFont="1" applyFill="1" applyBorder="1" applyAlignment="1">
      <alignment horizontal="center" vertical="top" readingOrder="1"/>
    </xf>
    <xf numFmtId="0" fontId="0" fillId="34" borderId="26" xfId="0" applyFont="1" applyFill="1" applyBorder="1" applyAlignment="1">
      <alignment horizontal="center" vertical="top" readingOrder="1"/>
    </xf>
    <xf numFmtId="0" fontId="0" fillId="34" borderId="26" xfId="0" applyFont="1" applyFill="1" applyBorder="1" applyAlignment="1">
      <alignment vertical="top" wrapText="1"/>
    </xf>
    <xf numFmtId="0" fontId="0" fillId="34" borderId="26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wrapText="1" readingOrder="1"/>
    </xf>
    <xf numFmtId="0" fontId="0" fillId="34" borderId="0" xfId="0" applyFont="1" applyFill="1" applyBorder="1" applyAlignment="1">
      <alignment horizontal="center" vertical="top"/>
    </xf>
    <xf numFmtId="0" fontId="0" fillId="34" borderId="29" xfId="0" applyFont="1" applyFill="1" applyBorder="1" applyAlignment="1">
      <alignment horizontal="center" vertical="top"/>
    </xf>
    <xf numFmtId="0" fontId="47" fillId="34" borderId="0" xfId="0" applyFont="1" applyFill="1" applyAlignment="1">
      <alignment readingOrder="1"/>
    </xf>
    <xf numFmtId="0" fontId="0" fillId="34" borderId="27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vertical="top" wrapText="1"/>
    </xf>
    <xf numFmtId="2" fontId="48" fillId="34" borderId="28" xfId="0" applyNumberFormat="1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vertical="top" wrapText="1"/>
    </xf>
    <xf numFmtId="172" fontId="47" fillId="34" borderId="10" xfId="0" applyNumberFormat="1" applyFont="1" applyFill="1" applyBorder="1" applyAlignment="1">
      <alignment horizontal="center" vertical="top" wrapText="1" readingOrder="1"/>
    </xf>
    <xf numFmtId="2" fontId="47" fillId="34" borderId="29" xfId="0" applyNumberFormat="1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vertical="top" wrapText="1"/>
    </xf>
    <xf numFmtId="0" fontId="47" fillId="34" borderId="0" xfId="0" applyFont="1" applyFill="1" applyBorder="1" applyAlignment="1">
      <alignment horizontal="left" vertical="top" wrapText="1"/>
    </xf>
    <xf numFmtId="172" fontId="47" fillId="34" borderId="29" xfId="0" applyNumberFormat="1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readingOrder="1"/>
    </xf>
    <xf numFmtId="0" fontId="48" fillId="34" borderId="14" xfId="0" applyFont="1" applyFill="1" applyBorder="1" applyAlignment="1">
      <alignment horizontal="center" vertical="top" wrapText="1" readingOrder="1"/>
    </xf>
    <xf numFmtId="0" fontId="47" fillId="34" borderId="13" xfId="0" applyFont="1" applyFill="1" applyBorder="1" applyAlignment="1">
      <alignment readingOrder="1"/>
    </xf>
    <xf numFmtId="0" fontId="47" fillId="34" borderId="15" xfId="0" applyFont="1" applyFill="1" applyBorder="1" applyAlignment="1">
      <alignment horizontal="center" vertical="top" wrapText="1" readingOrder="1"/>
    </xf>
    <xf numFmtId="2" fontId="47" fillId="34" borderId="15" xfId="0" applyNumberFormat="1" applyFont="1" applyFill="1" applyBorder="1" applyAlignment="1">
      <alignment horizontal="center" vertical="top" wrapText="1"/>
    </xf>
    <xf numFmtId="2" fontId="47" fillId="34" borderId="15" xfId="0" applyNumberFormat="1" applyFont="1" applyFill="1" applyBorder="1" applyAlignment="1">
      <alignment horizontal="center" vertical="top" readingOrder="1"/>
    </xf>
    <xf numFmtId="2" fontId="47" fillId="34" borderId="26" xfId="0" applyNumberFormat="1" applyFont="1" applyFill="1" applyBorder="1" applyAlignment="1">
      <alignment horizontal="center" vertical="top" readingOrder="1"/>
    </xf>
    <xf numFmtId="0" fontId="47" fillId="34" borderId="26" xfId="0" applyFont="1" applyFill="1" applyBorder="1" applyAlignment="1">
      <alignment readingOrder="1"/>
    </xf>
    <xf numFmtId="2" fontId="47" fillId="34" borderId="27" xfId="0" applyNumberFormat="1" applyFont="1" applyFill="1" applyBorder="1" applyAlignment="1">
      <alignment horizontal="center" vertical="top" readingOrder="1"/>
    </xf>
    <xf numFmtId="0" fontId="47" fillId="34" borderId="27" xfId="0" applyFont="1" applyFill="1" applyBorder="1" applyAlignment="1">
      <alignment readingOrder="1"/>
    </xf>
    <xf numFmtId="0" fontId="47" fillId="34" borderId="13" xfId="0" applyNumberFormat="1" applyFont="1" applyFill="1" applyBorder="1" applyAlignment="1">
      <alignment horizontal="center" vertical="top" readingOrder="1"/>
    </xf>
    <xf numFmtId="2" fontId="48" fillId="34" borderId="14" xfId="0" applyNumberFormat="1" applyFont="1" applyFill="1" applyBorder="1" applyAlignment="1">
      <alignment horizontal="center" vertical="top" readingOrder="1"/>
    </xf>
    <xf numFmtId="2" fontId="48" fillId="34" borderId="13" xfId="0" applyNumberFormat="1" applyFont="1" applyFill="1" applyBorder="1" applyAlignment="1">
      <alignment horizontal="center" vertical="top" readingOrder="1"/>
    </xf>
    <xf numFmtId="0" fontId="47" fillId="34" borderId="12" xfId="0" applyFont="1" applyFill="1" applyBorder="1" applyAlignment="1">
      <alignment readingOrder="1"/>
    </xf>
    <xf numFmtId="0" fontId="47" fillId="34" borderId="10" xfId="0" applyFont="1" applyFill="1" applyBorder="1" applyAlignment="1">
      <alignment readingOrder="1"/>
    </xf>
    <xf numFmtId="0" fontId="47" fillId="34" borderId="27" xfId="0" applyFont="1" applyFill="1" applyBorder="1" applyAlignment="1">
      <alignment horizontal="center" vertical="top" wrapText="1" readingOrder="1"/>
    </xf>
    <xf numFmtId="0" fontId="47" fillId="34" borderId="26" xfId="0" applyNumberFormat="1" applyFont="1" applyFill="1" applyBorder="1" applyAlignment="1">
      <alignment horizontal="center" vertical="top" readingOrder="1"/>
    </xf>
    <xf numFmtId="0" fontId="48" fillId="34" borderId="15" xfId="0" applyFont="1" applyFill="1" applyBorder="1" applyAlignment="1">
      <alignment horizontal="center" vertical="top" wrapText="1" readingOrder="1"/>
    </xf>
    <xf numFmtId="2" fontId="48" fillId="34" borderId="15" xfId="0" applyNumberFormat="1" applyFont="1" applyFill="1" applyBorder="1" applyAlignment="1">
      <alignment horizontal="center" vertical="top" readingOrder="1"/>
    </xf>
    <xf numFmtId="2" fontId="48" fillId="34" borderId="26" xfId="0" applyNumberFormat="1" applyFont="1" applyFill="1" applyBorder="1" applyAlignment="1">
      <alignment horizontal="center" vertical="top" readingOrder="1"/>
    </xf>
    <xf numFmtId="0" fontId="47" fillId="34" borderId="14" xfId="0" applyFont="1" applyFill="1" applyBorder="1" applyAlignment="1">
      <alignment readingOrder="1"/>
    </xf>
    <xf numFmtId="0" fontId="47" fillId="34" borderId="14" xfId="0" applyFont="1" applyFill="1" applyBorder="1" applyAlignment="1">
      <alignment horizontal="center" vertical="center" wrapText="1" readingOrder="1"/>
    </xf>
    <xf numFmtId="2" fontId="47" fillId="34" borderId="14" xfId="0" applyNumberFormat="1" applyFont="1" applyFill="1" applyBorder="1" applyAlignment="1">
      <alignment horizontal="center" vertical="center" readingOrder="1"/>
    </xf>
    <xf numFmtId="2" fontId="47" fillId="34" borderId="13" xfId="0" applyNumberFormat="1" applyFont="1" applyFill="1" applyBorder="1" applyAlignment="1">
      <alignment horizontal="center" vertical="center" readingOrder="1"/>
    </xf>
    <xf numFmtId="0" fontId="47" fillId="34" borderId="25" xfId="0" applyFont="1" applyFill="1" applyBorder="1" applyAlignment="1">
      <alignment vertical="center" wrapText="1" readingOrder="1"/>
    </xf>
    <xf numFmtId="0" fontId="47" fillId="34" borderId="15" xfId="0" applyFont="1" applyFill="1" applyBorder="1" applyAlignment="1">
      <alignment horizontal="center" vertical="center" wrapText="1" readingOrder="1"/>
    </xf>
    <xf numFmtId="2" fontId="47" fillId="34" borderId="15" xfId="0" applyNumberFormat="1" applyFont="1" applyFill="1" applyBorder="1" applyAlignment="1">
      <alignment horizontal="center" vertical="center" readingOrder="1"/>
    </xf>
    <xf numFmtId="2" fontId="47" fillId="34" borderId="26" xfId="0" applyNumberFormat="1" applyFont="1" applyFill="1" applyBorder="1" applyAlignment="1">
      <alignment horizontal="center" vertical="center" readingOrder="1"/>
    </xf>
    <xf numFmtId="0" fontId="47" fillId="34" borderId="30" xfId="0" applyFont="1" applyFill="1" applyBorder="1" applyAlignment="1">
      <alignment horizontal="center" vertical="center" wrapText="1" readingOrder="1"/>
    </xf>
    <xf numFmtId="2" fontId="47" fillId="34" borderId="30" xfId="0" applyNumberFormat="1" applyFont="1" applyFill="1" applyBorder="1" applyAlignment="1">
      <alignment horizontal="center" vertical="center" readingOrder="1"/>
    </xf>
    <xf numFmtId="2" fontId="47" fillId="34" borderId="27" xfId="0" applyNumberFormat="1" applyFont="1" applyFill="1" applyBorder="1" applyAlignment="1">
      <alignment horizontal="center" vertical="center" readingOrder="1"/>
    </xf>
    <xf numFmtId="0" fontId="47" fillId="34" borderId="12" xfId="0" applyFont="1" applyFill="1" applyBorder="1" applyAlignment="1">
      <alignment vertical="top" wrapText="1" readingOrder="1"/>
    </xf>
    <xf numFmtId="0" fontId="47" fillId="34" borderId="11" xfId="0" applyFont="1" applyFill="1" applyBorder="1" applyAlignment="1">
      <alignment horizontal="center" vertical="center" wrapText="1" readingOrder="1"/>
    </xf>
    <xf numFmtId="2" fontId="47" fillId="34" borderId="11" xfId="0" applyNumberFormat="1" applyFont="1" applyFill="1" applyBorder="1" applyAlignment="1">
      <alignment horizontal="center" vertical="center" readingOrder="1"/>
    </xf>
    <xf numFmtId="2" fontId="47" fillId="34" borderId="10" xfId="0" applyNumberFormat="1" applyFont="1" applyFill="1" applyBorder="1" applyAlignment="1">
      <alignment horizontal="center" vertical="center" readingOrder="1"/>
    </xf>
    <xf numFmtId="0" fontId="47" fillId="34" borderId="16" xfId="0" applyFont="1" applyFill="1" applyBorder="1" applyAlignment="1">
      <alignment vertical="top" wrapText="1" readingOrder="1"/>
    </xf>
    <xf numFmtId="2" fontId="48" fillId="34" borderId="14" xfId="0" applyNumberFormat="1" applyFont="1" applyFill="1" applyBorder="1" applyAlignment="1">
      <alignment horizontal="center" vertical="center" readingOrder="1"/>
    </xf>
    <xf numFmtId="2" fontId="48" fillId="34" borderId="13" xfId="0" applyNumberFormat="1" applyFont="1" applyFill="1" applyBorder="1" applyAlignment="1">
      <alignment horizontal="center" vertical="center" readingOrder="1"/>
    </xf>
    <xf numFmtId="0" fontId="47" fillId="34" borderId="10" xfId="0" applyFont="1" applyFill="1" applyBorder="1" applyAlignment="1">
      <alignment vertical="top" wrapText="1" readingOrder="1"/>
    </xf>
    <xf numFmtId="2" fontId="48" fillId="34" borderId="15" xfId="0" applyNumberFormat="1" applyFont="1" applyFill="1" applyBorder="1" applyAlignment="1">
      <alignment horizontal="center" vertical="center" readingOrder="1"/>
    </xf>
    <xf numFmtId="2" fontId="48" fillId="34" borderId="26" xfId="0" applyNumberFormat="1" applyFont="1" applyFill="1" applyBorder="1" applyAlignment="1">
      <alignment horizontal="center" vertical="center" readingOrder="1"/>
    </xf>
    <xf numFmtId="0" fontId="47" fillId="34" borderId="0" xfId="0" applyFont="1" applyFill="1" applyBorder="1" applyAlignment="1">
      <alignment vertical="top" wrapText="1" readingOrder="1"/>
    </xf>
    <xf numFmtId="0" fontId="47" fillId="34" borderId="10" xfId="0" applyFont="1" applyFill="1" applyBorder="1" applyAlignment="1">
      <alignment horizontal="center" vertical="center" wrapText="1" readingOrder="1"/>
    </xf>
    <xf numFmtId="0" fontId="47" fillId="34" borderId="26" xfId="0" applyFont="1" applyFill="1" applyBorder="1" applyAlignment="1">
      <alignment vertical="top" readingOrder="1"/>
    </xf>
    <xf numFmtId="0" fontId="47" fillId="34" borderId="26" xfId="0" applyFont="1" applyFill="1" applyBorder="1" applyAlignment="1">
      <alignment vertical="top" wrapText="1"/>
    </xf>
    <xf numFmtId="0" fontId="47" fillId="34" borderId="27" xfId="0" applyFont="1" applyFill="1" applyBorder="1" applyAlignment="1">
      <alignment vertical="top" wrapText="1" readingOrder="1"/>
    </xf>
    <xf numFmtId="0" fontId="47" fillId="34" borderId="26" xfId="0" applyFont="1" applyFill="1" applyBorder="1" applyAlignment="1">
      <alignment vertical="top" wrapText="1" readingOrder="1"/>
    </xf>
    <xf numFmtId="2" fontId="47" fillId="34" borderId="26" xfId="0" applyNumberFormat="1" applyFont="1" applyFill="1" applyBorder="1" applyAlignment="1">
      <alignment vertical="top" readingOrder="1"/>
    </xf>
    <xf numFmtId="0" fontId="48" fillId="34" borderId="17" xfId="0" applyFont="1" applyFill="1" applyBorder="1" applyAlignment="1">
      <alignment vertical="center" wrapText="1"/>
    </xf>
    <xf numFmtId="2" fontId="48" fillId="34" borderId="18" xfId="0" applyNumberFormat="1" applyFont="1" applyFill="1" applyBorder="1" applyAlignment="1">
      <alignment horizontal="center" vertical="top" readingOrder="1"/>
    </xf>
    <xf numFmtId="2" fontId="48" fillId="34" borderId="18" xfId="0" applyNumberFormat="1" applyFont="1" applyFill="1" applyBorder="1" applyAlignment="1">
      <alignment horizontal="center" vertical="top" wrapText="1" readingOrder="1"/>
    </xf>
    <xf numFmtId="2" fontId="48" fillId="34" borderId="19" xfId="0" applyNumberFormat="1" applyFont="1" applyFill="1" applyBorder="1" applyAlignment="1">
      <alignment horizontal="center" vertical="top" wrapText="1" readingOrder="1"/>
    </xf>
    <xf numFmtId="0" fontId="48" fillId="34" borderId="20" xfId="0" applyFont="1" applyFill="1" applyBorder="1" applyAlignment="1">
      <alignment horizontal="center" vertical="top" wrapText="1"/>
    </xf>
    <xf numFmtId="2" fontId="48" fillId="34" borderId="10" xfId="0" applyNumberFormat="1" applyFont="1" applyFill="1" applyBorder="1" applyAlignment="1">
      <alignment horizontal="center" vertical="top" readingOrder="1"/>
    </xf>
    <xf numFmtId="2" fontId="48" fillId="34" borderId="10" xfId="0" applyNumberFormat="1" applyFont="1" applyFill="1" applyBorder="1" applyAlignment="1">
      <alignment horizontal="center" vertical="top" wrapText="1" readingOrder="1"/>
    </xf>
    <xf numFmtId="2" fontId="48" fillId="34" borderId="21" xfId="0" applyNumberFormat="1" applyFont="1" applyFill="1" applyBorder="1" applyAlignment="1">
      <alignment horizontal="center" vertical="top" wrapText="1" readingOrder="1"/>
    </xf>
    <xf numFmtId="0" fontId="48" fillId="34" borderId="22" xfId="0" applyFont="1" applyFill="1" applyBorder="1" applyAlignment="1">
      <alignment horizontal="center" vertical="top" wrapText="1"/>
    </xf>
    <xf numFmtId="2" fontId="48" fillId="34" borderId="23" xfId="0" applyNumberFormat="1" applyFont="1" applyFill="1" applyBorder="1" applyAlignment="1">
      <alignment horizontal="center" vertical="top" readingOrder="1"/>
    </xf>
    <xf numFmtId="2" fontId="48" fillId="34" borderId="23" xfId="0" applyNumberFormat="1" applyFont="1" applyFill="1" applyBorder="1" applyAlignment="1">
      <alignment horizontal="center" vertical="top" wrapText="1" readingOrder="1"/>
    </xf>
    <xf numFmtId="2" fontId="48" fillId="34" borderId="24" xfId="0" applyNumberFormat="1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2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9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34" borderId="26" xfId="0" applyFont="1" applyFill="1" applyBorder="1" applyAlignment="1">
      <alignment horizontal="center" vertical="top" readingOrder="1"/>
    </xf>
    <xf numFmtId="0" fontId="47" fillId="34" borderId="27" xfId="0" applyFont="1" applyFill="1" applyBorder="1" applyAlignment="1">
      <alignment horizontal="center" vertical="top" readingOrder="1"/>
    </xf>
    <xf numFmtId="0" fontId="48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 wrapText="1" readingOrder="1"/>
    </xf>
    <xf numFmtId="0" fontId="47" fillId="34" borderId="13" xfId="0" applyFont="1" applyFill="1" applyBorder="1" applyAlignment="1">
      <alignment horizontal="center" vertical="top" wrapText="1"/>
    </xf>
    <xf numFmtId="0" fontId="47" fillId="34" borderId="26" xfId="0" applyFont="1" applyFill="1" applyBorder="1" applyAlignment="1">
      <alignment horizontal="center" vertical="top" wrapText="1"/>
    </xf>
    <xf numFmtId="0" fontId="47" fillId="34" borderId="27" xfId="0" applyFont="1" applyFill="1" applyBorder="1" applyAlignment="1">
      <alignment horizontal="center" vertical="top" wrapText="1"/>
    </xf>
    <xf numFmtId="0" fontId="48" fillId="34" borderId="14" xfId="0" applyFont="1" applyFill="1" applyBorder="1" applyAlignment="1">
      <alignment vertical="center" wrapText="1" readingOrder="1"/>
    </xf>
    <xf numFmtId="0" fontId="0" fillId="34" borderId="15" xfId="0" applyFont="1" applyFill="1" applyBorder="1" applyAlignment="1">
      <alignment wrapText="1" readingOrder="1"/>
    </xf>
    <xf numFmtId="0" fontId="0" fillId="34" borderId="30" xfId="0" applyFont="1" applyFill="1" applyBorder="1" applyAlignment="1">
      <alignment wrapText="1" readingOrder="1"/>
    </xf>
    <xf numFmtId="0" fontId="47" fillId="34" borderId="13" xfId="0" applyFont="1" applyFill="1" applyBorder="1" applyAlignment="1">
      <alignment horizontal="left" vertical="top" wrapText="1"/>
    </xf>
    <xf numFmtId="0" fontId="47" fillId="34" borderId="26" xfId="0" applyFont="1" applyFill="1" applyBorder="1" applyAlignment="1">
      <alignment horizontal="left" vertical="top" wrapText="1"/>
    </xf>
    <xf numFmtId="0" fontId="47" fillId="34" borderId="13" xfId="0" applyFont="1" applyFill="1" applyBorder="1" applyAlignment="1">
      <alignment horizontal="center" vertical="top" readingOrder="1"/>
    </xf>
    <xf numFmtId="0" fontId="47" fillId="34" borderId="14" xfId="0" applyFont="1" applyFill="1" applyBorder="1" applyAlignment="1">
      <alignment horizontal="center" vertical="top" wrapText="1" readingOrder="1"/>
    </xf>
    <xf numFmtId="0" fontId="47" fillId="34" borderId="15" xfId="0" applyFont="1" applyFill="1" applyBorder="1" applyAlignment="1">
      <alignment horizontal="center" vertical="top" wrapText="1" readingOrder="1"/>
    </xf>
    <xf numFmtId="0" fontId="47" fillId="34" borderId="30" xfId="0" applyFont="1" applyFill="1" applyBorder="1" applyAlignment="1">
      <alignment horizontal="center" vertical="top" wrapText="1" readingOrder="1"/>
    </xf>
    <xf numFmtId="0" fontId="47" fillId="34" borderId="10" xfId="0" applyFont="1" applyFill="1" applyBorder="1" applyAlignment="1">
      <alignment horizontal="center" vertical="top" readingOrder="1"/>
    </xf>
    <xf numFmtId="0" fontId="47" fillId="34" borderId="27" xfId="0" applyFont="1" applyFill="1" applyBorder="1" applyAlignment="1">
      <alignment horizontal="left" vertical="top" wrapText="1"/>
    </xf>
    <xf numFmtId="0" fontId="0" fillId="34" borderId="26" xfId="0" applyFont="1" applyFill="1" applyBorder="1" applyAlignment="1">
      <alignment horizontal="center" vertical="top" readingOrder="1"/>
    </xf>
    <xf numFmtId="0" fontId="47" fillId="34" borderId="14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50" fillId="34" borderId="0" xfId="0" applyFont="1" applyFill="1" applyBorder="1" applyAlignment="1">
      <alignment horizontal="right" vertical="top" wrapText="1" readingOrder="1"/>
    </xf>
    <xf numFmtId="0" fontId="47" fillId="34" borderId="0" xfId="0" applyFont="1" applyFill="1" applyBorder="1" applyAlignment="1">
      <alignment horizontal="right" vertical="top" wrapText="1" readingOrder="1"/>
    </xf>
    <xf numFmtId="0" fontId="49" fillId="34" borderId="0" xfId="0" applyFont="1" applyFill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 readingOrder="1"/>
    </xf>
    <xf numFmtId="0" fontId="48" fillId="34" borderId="13" xfId="0" applyFont="1" applyFill="1" applyBorder="1" applyAlignment="1">
      <alignment horizontal="center" vertical="top" wrapText="1"/>
    </xf>
    <xf numFmtId="0" fontId="48" fillId="34" borderId="27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right" vertical="top" wrapText="1" readingOrder="1"/>
    </xf>
    <xf numFmtId="0" fontId="48" fillId="34" borderId="10" xfId="0" applyFont="1" applyFill="1" applyBorder="1" applyAlignment="1">
      <alignment wrapText="1"/>
    </xf>
    <xf numFmtId="0" fontId="47" fillId="34" borderId="13" xfId="0" applyFont="1" applyFill="1" applyBorder="1" applyAlignment="1">
      <alignment horizontal="center" vertical="top" wrapText="1" readingOrder="1"/>
    </xf>
    <xf numFmtId="0" fontId="47" fillId="34" borderId="26" xfId="0" applyFont="1" applyFill="1" applyBorder="1" applyAlignment="1">
      <alignment horizontal="center" vertical="top" wrapText="1" readingOrder="1"/>
    </xf>
    <xf numFmtId="0" fontId="47" fillId="34" borderId="27" xfId="0" applyFont="1" applyFill="1" applyBorder="1" applyAlignment="1">
      <alignment horizontal="center" vertical="top" wrapText="1" readingOrder="1"/>
    </xf>
    <xf numFmtId="0" fontId="48" fillId="34" borderId="11" xfId="0" applyFont="1" applyFill="1" applyBorder="1" applyAlignment="1">
      <alignment horizontal="center" vertical="top" wrapText="1"/>
    </xf>
    <xf numFmtId="0" fontId="48" fillId="34" borderId="32" xfId="0" applyFont="1" applyFill="1" applyBorder="1" applyAlignment="1">
      <alignment horizontal="center" vertical="top" wrapText="1"/>
    </xf>
    <xf numFmtId="0" fontId="48" fillId="34" borderId="12" xfId="0" applyFont="1" applyFill="1" applyBorder="1" applyAlignment="1">
      <alignment horizontal="center" vertical="top" wrapText="1"/>
    </xf>
    <xf numFmtId="0" fontId="47" fillId="34" borderId="28" xfId="0" applyFont="1" applyFill="1" applyBorder="1" applyAlignment="1">
      <alignment horizontal="center" vertical="top" wrapText="1"/>
    </xf>
    <xf numFmtId="0" fontId="47" fillId="34" borderId="29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left" vertical="top" wrapText="1" readingOrder="1"/>
    </xf>
    <xf numFmtId="0" fontId="47" fillId="34" borderId="27" xfId="0" applyFont="1" applyFill="1" applyBorder="1" applyAlignment="1">
      <alignment horizontal="left" vertical="top" wrapText="1" readingOrder="1"/>
    </xf>
    <xf numFmtId="0" fontId="47" fillId="35" borderId="15" xfId="0" applyFont="1" applyFill="1" applyBorder="1" applyAlignment="1">
      <alignment vertical="center" wrapText="1" readingOrder="1"/>
    </xf>
    <xf numFmtId="0" fontId="0" fillId="35" borderId="15" xfId="0" applyFill="1" applyBorder="1" applyAlignment="1">
      <alignment vertical="center" wrapText="1" readingOrder="1"/>
    </xf>
    <xf numFmtId="0" fontId="48" fillId="34" borderId="14" xfId="0" applyFont="1" applyFill="1" applyBorder="1" applyAlignment="1">
      <alignment vertical="top" wrapText="1"/>
    </xf>
    <xf numFmtId="0" fontId="48" fillId="34" borderId="25" xfId="0" applyFont="1" applyFill="1" applyBorder="1" applyAlignment="1">
      <alignment vertical="top" wrapText="1"/>
    </xf>
    <xf numFmtId="0" fontId="48" fillId="34" borderId="32" xfId="0" applyFont="1" applyFill="1" applyBorder="1" applyAlignment="1">
      <alignment vertical="top" wrapText="1"/>
    </xf>
    <xf numFmtId="0" fontId="48" fillId="34" borderId="12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180" t="s">
        <v>55</v>
      </c>
      <c r="L1" s="180"/>
      <c r="M1" s="180"/>
      <c r="N1" s="180"/>
      <c r="O1" s="180"/>
      <c r="P1" s="180"/>
      <c r="Q1" s="180"/>
    </row>
    <row r="2" spans="11:17" ht="37.5" customHeight="1">
      <c r="K2" s="181" t="s">
        <v>54</v>
      </c>
      <c r="L2" s="181"/>
      <c r="M2" s="181"/>
      <c r="N2" s="181"/>
      <c r="O2" s="181"/>
      <c r="P2" s="181"/>
      <c r="Q2" s="181"/>
    </row>
    <row r="3" spans="1:17" ht="42.75" customHeight="1">
      <c r="A3" s="182" t="s">
        <v>27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ht="9.75" customHeight="1">
      <c r="Q4" s="5" t="s">
        <v>8</v>
      </c>
    </row>
    <row r="5" spans="1:17" s="6" customFormat="1" ht="42" customHeight="1">
      <c r="A5" s="183" t="s">
        <v>9</v>
      </c>
      <c r="B5" s="184" t="s">
        <v>10</v>
      </c>
      <c r="C5" s="183" t="s">
        <v>11</v>
      </c>
      <c r="D5" s="183" t="s">
        <v>12</v>
      </c>
      <c r="E5" s="186" t="s">
        <v>0</v>
      </c>
      <c r="F5" s="187"/>
      <c r="G5" s="187"/>
      <c r="H5" s="187"/>
      <c r="I5" s="187"/>
      <c r="J5" s="188"/>
      <c r="K5" s="186" t="s">
        <v>13</v>
      </c>
      <c r="L5" s="187"/>
      <c r="M5" s="187"/>
      <c r="N5" s="187"/>
      <c r="O5" s="187"/>
      <c r="P5" s="188"/>
      <c r="Q5" s="184" t="s">
        <v>14</v>
      </c>
    </row>
    <row r="6" spans="1:17" s="6" customFormat="1" ht="21.75" customHeight="1">
      <c r="A6" s="183"/>
      <c r="B6" s="185"/>
      <c r="C6" s="183"/>
      <c r="D6" s="183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185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189" t="s">
        <v>34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s="6" customFormat="1" ht="14.25" customHeight="1">
      <c r="A9" s="59">
        <v>1</v>
      </c>
      <c r="B9" s="191" t="s">
        <v>35</v>
      </c>
      <c r="C9" s="192"/>
      <c r="D9" s="193"/>
      <c r="E9" s="193"/>
      <c r="F9" s="193"/>
      <c r="G9" s="193"/>
      <c r="H9" s="193"/>
      <c r="I9" s="193"/>
      <c r="J9" s="193"/>
      <c r="K9" s="193"/>
      <c r="L9" s="192"/>
      <c r="M9" s="192"/>
      <c r="N9" s="192"/>
      <c r="O9" s="192"/>
      <c r="P9" s="192"/>
      <c r="Q9" s="194"/>
    </row>
    <row r="10" spans="1:17" s="6" customFormat="1" ht="23.25" customHeight="1">
      <c r="A10" s="195" t="s">
        <v>4</v>
      </c>
      <c r="B10" s="197" t="s">
        <v>28</v>
      </c>
      <c r="C10" s="199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99" t="s">
        <v>30</v>
      </c>
    </row>
    <row r="11" spans="1:17" s="6" customFormat="1" ht="15" customHeight="1">
      <c r="A11" s="196"/>
      <c r="B11" s="198"/>
      <c r="C11" s="200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201"/>
    </row>
    <row r="12" spans="1:17" s="6" customFormat="1" ht="24.75" customHeight="1">
      <c r="A12" s="196"/>
      <c r="B12" s="198"/>
      <c r="C12" s="200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201"/>
    </row>
    <row r="13" spans="1:17" s="6" customFormat="1" ht="48" customHeight="1">
      <c r="A13" s="65"/>
      <c r="B13" s="198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201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201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201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201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201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202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99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201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201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202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203"/>
      <c r="B26" s="204" t="s">
        <v>22</v>
      </c>
      <c r="C26" s="207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210"/>
      <c r="L26" s="211"/>
      <c r="M26" s="211"/>
      <c r="N26" s="211"/>
      <c r="O26" s="211"/>
      <c r="P26" s="211"/>
      <c r="Q26" s="203"/>
    </row>
    <row r="27" spans="1:17" s="6" customFormat="1" ht="13.5" customHeight="1">
      <c r="A27" s="203"/>
      <c r="B27" s="205"/>
      <c r="C27" s="208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210"/>
      <c r="L27" s="211"/>
      <c r="M27" s="211"/>
      <c r="N27" s="211"/>
      <c r="O27" s="211"/>
      <c r="P27" s="211"/>
      <c r="Q27" s="203"/>
    </row>
    <row r="28" spans="1:17" s="6" customFormat="1" ht="14.25" customHeight="1" thickBot="1">
      <c r="A28" s="203"/>
      <c r="B28" s="206"/>
      <c r="C28" s="209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210"/>
      <c r="L28" s="211"/>
      <c r="M28" s="211"/>
      <c r="N28" s="211"/>
      <c r="O28" s="211"/>
      <c r="P28" s="211"/>
      <c r="Q28" s="203"/>
    </row>
    <row r="29" spans="1:17" s="6" customFormat="1" ht="12" customHeight="1">
      <c r="A29" s="62" t="s">
        <v>6</v>
      </c>
      <c r="B29" s="212" t="s">
        <v>56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</row>
    <row r="30" spans="1:17" s="6" customFormat="1" ht="21.75" customHeight="1">
      <c r="A30" s="215" t="s">
        <v>7</v>
      </c>
      <c r="B30" s="197" t="s">
        <v>57</v>
      </c>
      <c r="C30" s="204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216"/>
      <c r="B31" s="198"/>
      <c r="C31" s="205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219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216"/>
      <c r="B32" s="198"/>
      <c r="C32" s="205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220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216"/>
      <c r="B33" s="198"/>
      <c r="C33" s="205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216"/>
      <c r="B34" s="198"/>
      <c r="C34" s="205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216"/>
      <c r="B35" s="198"/>
      <c r="C35" s="205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216"/>
      <c r="B36" s="198"/>
      <c r="C36" s="205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216"/>
      <c r="B37" s="198"/>
      <c r="C37" s="205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217"/>
      <c r="B38" s="218"/>
      <c r="C38" s="206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204"/>
      <c r="B39" s="199" t="s">
        <v>24</v>
      </c>
      <c r="C39" s="225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228"/>
      <c r="L39" s="211"/>
      <c r="M39" s="211"/>
      <c r="N39" s="211"/>
      <c r="O39" s="211"/>
      <c r="P39" s="211"/>
      <c r="Q39" s="239"/>
    </row>
    <row r="40" spans="1:17" s="6" customFormat="1" ht="13.5" customHeight="1">
      <c r="A40" s="221"/>
      <c r="B40" s="223"/>
      <c r="C40" s="226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229"/>
      <c r="L40" s="231"/>
      <c r="M40" s="231"/>
      <c r="N40" s="231"/>
      <c r="O40" s="231"/>
      <c r="P40" s="231"/>
      <c r="Q40" s="240"/>
    </row>
    <row r="41" spans="1:17" s="6" customFormat="1" ht="14.25" customHeight="1" thickBot="1">
      <c r="A41" s="222"/>
      <c r="B41" s="224"/>
      <c r="C41" s="227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230"/>
      <c r="L41" s="231"/>
      <c r="M41" s="231"/>
      <c r="N41" s="231"/>
      <c r="O41" s="231"/>
      <c r="P41" s="231"/>
      <c r="Q41" s="241"/>
    </row>
    <row r="42" spans="1:17" ht="22.5" customHeight="1">
      <c r="A42" s="232"/>
      <c r="B42" s="199" t="s">
        <v>25</v>
      </c>
      <c r="C42" s="233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236"/>
      <c r="L42" s="211"/>
      <c r="M42" s="211"/>
      <c r="N42" s="211"/>
      <c r="O42" s="211"/>
      <c r="P42" s="211"/>
      <c r="Q42" s="232"/>
    </row>
    <row r="43" spans="1:17" ht="12.75" customHeight="1">
      <c r="A43" s="232"/>
      <c r="B43" s="201"/>
      <c r="C43" s="234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237"/>
      <c r="L43" s="211"/>
      <c r="M43" s="211"/>
      <c r="N43" s="211"/>
      <c r="O43" s="211"/>
      <c r="P43" s="211"/>
      <c r="Q43" s="232"/>
    </row>
    <row r="44" spans="1:17" ht="12" customHeight="1" thickBot="1">
      <c r="A44" s="232"/>
      <c r="B44" s="202"/>
      <c r="C44" s="235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38"/>
      <c r="L44" s="211"/>
      <c r="M44" s="211"/>
      <c r="N44" s="211"/>
      <c r="O44" s="211"/>
      <c r="P44" s="211"/>
      <c r="Q44" s="232"/>
    </row>
    <row r="47" spans="6:7" ht="18.75" customHeight="1">
      <c r="F47" s="49"/>
      <c r="G47" s="49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4"/>
  <sheetViews>
    <sheetView tabSelected="1" zoomScale="85" zoomScaleNormal="85" zoomScaleSheetLayoutView="100" workbookViewId="0" topLeftCell="A1">
      <pane ySplit="8" topLeftCell="A28" activePane="bottomLeft" state="frozen"/>
      <selection pane="topLeft" activeCell="A1" sqref="A1"/>
      <selection pane="bottomLeft" activeCell="I28" sqref="I28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19" ht="15" customHeight="1">
      <c r="A1" s="69"/>
      <c r="B1" s="70"/>
      <c r="C1" s="71"/>
      <c r="D1" s="69"/>
      <c r="E1" s="72"/>
      <c r="F1" s="72"/>
      <c r="G1" s="72"/>
      <c r="H1" s="72"/>
      <c r="I1" s="72"/>
      <c r="J1" s="72"/>
      <c r="K1" s="72"/>
      <c r="L1" s="268" t="s">
        <v>85</v>
      </c>
      <c r="M1" s="268"/>
      <c r="N1" s="268"/>
      <c r="O1" s="268"/>
      <c r="P1" s="268"/>
      <c r="Q1" s="268"/>
      <c r="R1" s="268"/>
      <c r="S1" s="268"/>
    </row>
    <row r="2" spans="1:19" ht="12.75" customHeight="1">
      <c r="A2" s="69"/>
      <c r="B2" s="70"/>
      <c r="C2" s="71"/>
      <c r="D2" s="69"/>
      <c r="E2" s="72"/>
      <c r="F2" s="72"/>
      <c r="G2" s="72"/>
      <c r="H2" s="72"/>
      <c r="I2" s="72"/>
      <c r="J2" s="72"/>
      <c r="K2" s="72"/>
      <c r="L2" s="268" t="s">
        <v>86</v>
      </c>
      <c r="M2" s="274"/>
      <c r="N2" s="274"/>
      <c r="O2" s="274"/>
      <c r="P2" s="274"/>
      <c r="Q2" s="274"/>
      <c r="R2" s="274"/>
      <c r="S2" s="274"/>
    </row>
    <row r="3" spans="1:19" ht="33" customHeight="1">
      <c r="A3" s="69"/>
      <c r="B3" s="70"/>
      <c r="C3" s="71"/>
      <c r="D3" s="69"/>
      <c r="E3" s="72"/>
      <c r="F3" s="72"/>
      <c r="G3" s="72"/>
      <c r="H3" s="72"/>
      <c r="I3" s="72"/>
      <c r="J3" s="72"/>
      <c r="K3" s="72"/>
      <c r="L3" s="267" t="s">
        <v>84</v>
      </c>
      <c r="M3" s="267"/>
      <c r="N3" s="267"/>
      <c r="O3" s="267"/>
      <c r="P3" s="267"/>
      <c r="Q3" s="267"/>
      <c r="R3" s="267"/>
      <c r="S3" s="267"/>
    </row>
    <row r="4" spans="1:19" ht="42.75" customHeight="1">
      <c r="A4" s="269" t="s">
        <v>67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1:19" ht="9.75" customHeight="1">
      <c r="A5" s="69"/>
      <c r="B5" s="70"/>
      <c r="C5" s="71"/>
      <c r="D5" s="69"/>
      <c r="E5" s="72"/>
      <c r="F5" s="72"/>
      <c r="G5" s="72"/>
      <c r="H5" s="72"/>
      <c r="I5" s="72"/>
      <c r="J5" s="72"/>
      <c r="K5" s="72"/>
      <c r="L5" s="70"/>
      <c r="M5" s="73"/>
      <c r="N5" s="73"/>
      <c r="O5" s="73"/>
      <c r="P5" s="73"/>
      <c r="Q5" s="73"/>
      <c r="R5" s="73"/>
      <c r="S5" s="74"/>
    </row>
    <row r="6" spans="1:19" s="6" customFormat="1" ht="42" customHeight="1">
      <c r="A6" s="270" t="s">
        <v>9</v>
      </c>
      <c r="B6" s="271" t="s">
        <v>10</v>
      </c>
      <c r="C6" s="273" t="s">
        <v>11</v>
      </c>
      <c r="D6" s="273" t="s">
        <v>12</v>
      </c>
      <c r="E6" s="279" t="s">
        <v>62</v>
      </c>
      <c r="F6" s="280"/>
      <c r="G6" s="280"/>
      <c r="H6" s="280"/>
      <c r="I6" s="280"/>
      <c r="J6" s="280"/>
      <c r="K6" s="281"/>
      <c r="L6" s="279" t="s">
        <v>13</v>
      </c>
      <c r="M6" s="280"/>
      <c r="N6" s="280"/>
      <c r="O6" s="280"/>
      <c r="P6" s="280"/>
      <c r="Q6" s="280"/>
      <c r="R6" s="281"/>
      <c r="S6" s="271" t="s">
        <v>14</v>
      </c>
    </row>
    <row r="7" spans="1:19" s="6" customFormat="1" ht="21.75" customHeight="1">
      <c r="A7" s="270"/>
      <c r="B7" s="272"/>
      <c r="C7" s="273"/>
      <c r="D7" s="273"/>
      <c r="E7" s="75" t="s">
        <v>1</v>
      </c>
      <c r="F7" s="75" t="s">
        <v>16</v>
      </c>
      <c r="G7" s="75" t="s">
        <v>17</v>
      </c>
      <c r="H7" s="75" t="s">
        <v>18</v>
      </c>
      <c r="I7" s="75" t="s">
        <v>19</v>
      </c>
      <c r="J7" s="75" t="s">
        <v>69</v>
      </c>
      <c r="K7" s="75" t="s">
        <v>70</v>
      </c>
      <c r="L7" s="75" t="s">
        <v>65</v>
      </c>
      <c r="M7" s="76" t="s">
        <v>16</v>
      </c>
      <c r="N7" s="76" t="s">
        <v>17</v>
      </c>
      <c r="O7" s="76" t="s">
        <v>18</v>
      </c>
      <c r="P7" s="76" t="s">
        <v>19</v>
      </c>
      <c r="Q7" s="76" t="s">
        <v>69</v>
      </c>
      <c r="R7" s="76" t="s">
        <v>70</v>
      </c>
      <c r="S7" s="272"/>
    </row>
    <row r="8" spans="1:19" s="6" customFormat="1" ht="11.25" customHeight="1">
      <c r="A8" s="77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8">
        <v>19</v>
      </c>
    </row>
    <row r="9" spans="1:19" s="6" customFormat="1" ht="12.75" customHeight="1">
      <c r="A9" s="77"/>
      <c r="B9" s="244" t="s">
        <v>34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</row>
    <row r="10" spans="1:19" s="6" customFormat="1" ht="14.25" customHeight="1">
      <c r="A10" s="79">
        <v>1</v>
      </c>
      <c r="B10" s="289" t="s">
        <v>35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1"/>
      <c r="M10" s="290"/>
      <c r="N10" s="290"/>
      <c r="O10" s="290"/>
      <c r="P10" s="290"/>
      <c r="Q10" s="290"/>
      <c r="R10" s="290"/>
      <c r="S10" s="292"/>
    </row>
    <row r="11" spans="1:19" s="6" customFormat="1" ht="27.75" customHeight="1">
      <c r="A11" s="255" t="s">
        <v>4</v>
      </c>
      <c r="B11" s="253" t="s">
        <v>28</v>
      </c>
      <c r="C11" s="262" t="s">
        <v>68</v>
      </c>
      <c r="D11" s="80" t="s">
        <v>36</v>
      </c>
      <c r="E11" s="81">
        <f>SUM(F11:K11)</f>
        <v>113355.392</v>
      </c>
      <c r="F11" s="81">
        <f aca="true" t="shared" si="0" ref="F11:K11">F12+F13</f>
        <v>17284.48</v>
      </c>
      <c r="G11" s="81">
        <f t="shared" si="0"/>
        <v>18985.510000000002</v>
      </c>
      <c r="H11" s="81">
        <f t="shared" si="0"/>
        <v>18798.931999999997</v>
      </c>
      <c r="I11" s="81">
        <f t="shared" si="0"/>
        <v>20592.54</v>
      </c>
      <c r="J11" s="81">
        <f t="shared" si="0"/>
        <v>17664.66</v>
      </c>
      <c r="K11" s="82">
        <f t="shared" si="0"/>
        <v>20029.27</v>
      </c>
      <c r="L11" s="83"/>
      <c r="M11" s="84"/>
      <c r="N11" s="84"/>
      <c r="O11" s="84"/>
      <c r="P11" s="84"/>
      <c r="Q11" s="84"/>
      <c r="R11" s="83"/>
      <c r="S11" s="276"/>
    </row>
    <row r="12" spans="1:19" s="6" customFormat="1" ht="19.5" customHeight="1">
      <c r="A12" s="261"/>
      <c r="B12" s="254"/>
      <c r="C12" s="263"/>
      <c r="D12" s="85" t="s">
        <v>3</v>
      </c>
      <c r="E12" s="86">
        <f>SUM(F12:K12)</f>
        <v>99587.01999999999</v>
      </c>
      <c r="F12" s="86">
        <f aca="true" t="shared" si="1" ref="F12:K13">F15+F27</f>
        <v>15010.2</v>
      </c>
      <c r="G12" s="86">
        <f t="shared" si="1"/>
        <v>16408.43</v>
      </c>
      <c r="H12" s="86">
        <f t="shared" si="1"/>
        <v>16408.499999999996</v>
      </c>
      <c r="I12" s="86">
        <f>I15+I27</f>
        <v>18175.95</v>
      </c>
      <c r="J12" s="86">
        <f>J15+J27</f>
        <v>15654.73</v>
      </c>
      <c r="K12" s="87">
        <f t="shared" si="1"/>
        <v>17929.21</v>
      </c>
      <c r="L12" s="88"/>
      <c r="M12" s="89"/>
      <c r="N12" s="89"/>
      <c r="O12" s="89"/>
      <c r="P12" s="89"/>
      <c r="Q12" s="89"/>
      <c r="R12" s="88"/>
      <c r="S12" s="277"/>
    </row>
    <row r="13" spans="1:19" s="6" customFormat="1" ht="23.25" customHeight="1">
      <c r="A13" s="261"/>
      <c r="B13" s="254"/>
      <c r="C13" s="263"/>
      <c r="D13" s="90" t="s">
        <v>2</v>
      </c>
      <c r="E13" s="91">
        <f>SUM(F13:K13)</f>
        <v>13768.372000000001</v>
      </c>
      <c r="F13" s="92">
        <f t="shared" si="1"/>
        <v>2274.28</v>
      </c>
      <c r="G13" s="92">
        <f t="shared" si="1"/>
        <v>2577.08</v>
      </c>
      <c r="H13" s="92">
        <f t="shared" si="1"/>
        <v>2390.4320000000002</v>
      </c>
      <c r="I13" s="92">
        <f>I16+I28</f>
        <v>2416.59</v>
      </c>
      <c r="J13" s="92">
        <f>J16+J28</f>
        <v>2009.93</v>
      </c>
      <c r="K13" s="93">
        <f t="shared" si="1"/>
        <v>2100.06</v>
      </c>
      <c r="L13" s="94"/>
      <c r="M13" s="95"/>
      <c r="N13" s="95"/>
      <c r="O13" s="95"/>
      <c r="P13" s="95"/>
      <c r="Q13" s="95"/>
      <c r="R13" s="94"/>
      <c r="S13" s="278"/>
    </row>
    <row r="14" spans="1:20" s="6" customFormat="1" ht="12.75" customHeight="1">
      <c r="A14" s="255" t="s">
        <v>59</v>
      </c>
      <c r="B14" s="253" t="s">
        <v>60</v>
      </c>
      <c r="C14" s="264" t="s">
        <v>68</v>
      </c>
      <c r="D14" s="96" t="s">
        <v>36</v>
      </c>
      <c r="E14" s="97">
        <f>E15+E16</f>
        <v>41447.972</v>
      </c>
      <c r="F14" s="97">
        <f aca="true" t="shared" si="2" ref="F14:K14">F15+F16</f>
        <v>5571.12</v>
      </c>
      <c r="G14" s="97">
        <f t="shared" si="2"/>
        <v>7049.2</v>
      </c>
      <c r="H14" s="97">
        <f t="shared" si="2"/>
        <v>6951.111999999999</v>
      </c>
      <c r="I14" s="97">
        <f>I15+I16</f>
        <v>8234.7</v>
      </c>
      <c r="J14" s="97">
        <f>J15+J16</f>
        <v>6278.959999999999</v>
      </c>
      <c r="K14" s="97">
        <f t="shared" si="2"/>
        <v>7362.88</v>
      </c>
      <c r="L14" s="98" t="s">
        <v>71</v>
      </c>
      <c r="M14" s="77">
        <v>2286</v>
      </c>
      <c r="N14" s="77">
        <v>2287</v>
      </c>
      <c r="O14" s="77">
        <v>2316</v>
      </c>
      <c r="P14" s="77">
        <v>2346</v>
      </c>
      <c r="Q14" s="77">
        <v>2376</v>
      </c>
      <c r="R14" s="77">
        <v>2407</v>
      </c>
      <c r="S14" s="282" t="s">
        <v>30</v>
      </c>
      <c r="T14" s="6" t="s">
        <v>92</v>
      </c>
    </row>
    <row r="15" spans="1:20" s="6" customFormat="1" ht="37.5" customHeight="1">
      <c r="A15" s="242"/>
      <c r="B15" s="254"/>
      <c r="C15" s="265"/>
      <c r="D15" s="99" t="s">
        <v>3</v>
      </c>
      <c r="E15" s="100">
        <f>SUM(F15:K15)</f>
        <v>36771.89</v>
      </c>
      <c r="F15" s="100">
        <v>4849.54</v>
      </c>
      <c r="G15" s="100">
        <f>5831.17+250+62+50+47.65</f>
        <v>6240.82</v>
      </c>
      <c r="H15" s="100">
        <f>5912.98+0.9+90+38.41+20.55-80+80</f>
        <v>6062.839999999999</v>
      </c>
      <c r="I15" s="100">
        <f>6335.29+1.8+235+543.37+1.37+376.08+22</f>
        <v>7514.91</v>
      </c>
      <c r="J15" s="100">
        <f>4475.41+1.8+90+565.11+1.37+393.07</f>
        <v>5526.759999999999</v>
      </c>
      <c r="K15" s="100">
        <f>5475.41+1.8+100+587.71+1.37+410.73</f>
        <v>6577.02</v>
      </c>
      <c r="L15" s="98" t="s">
        <v>91</v>
      </c>
      <c r="M15" s="77">
        <v>0</v>
      </c>
      <c r="N15" s="77">
        <v>0</v>
      </c>
      <c r="O15" s="77">
        <v>1.3</v>
      </c>
      <c r="P15" s="77">
        <v>1.3</v>
      </c>
      <c r="Q15" s="77">
        <v>1.3</v>
      </c>
      <c r="R15" s="77">
        <v>1.3</v>
      </c>
      <c r="S15" s="283"/>
      <c r="T15" s="287" t="s">
        <v>94</v>
      </c>
    </row>
    <row r="16" spans="1:20" s="6" customFormat="1" ht="47.25" customHeight="1">
      <c r="A16" s="242"/>
      <c r="B16" s="254"/>
      <c r="C16" s="266"/>
      <c r="D16" s="101" t="s">
        <v>2</v>
      </c>
      <c r="E16" s="100">
        <f>SUM(F16:K16)</f>
        <v>4676.081999999999</v>
      </c>
      <c r="F16" s="100">
        <v>721.58</v>
      </c>
      <c r="G16" s="100">
        <f>806.5+2.1-0.22</f>
        <v>808.38</v>
      </c>
      <c r="H16" s="100">
        <f>729.84+153.58+4.852</f>
        <v>888.272</v>
      </c>
      <c r="I16" s="100">
        <f>717.17+2.62</f>
        <v>719.79</v>
      </c>
      <c r="J16" s="100">
        <f>2.62+749.58</f>
        <v>752.2</v>
      </c>
      <c r="K16" s="100">
        <f>2.62+783.24</f>
        <v>785.86</v>
      </c>
      <c r="L16" s="98" t="s">
        <v>72</v>
      </c>
      <c r="M16" s="77">
        <v>25311</v>
      </c>
      <c r="N16" s="77">
        <v>32444</v>
      </c>
      <c r="O16" s="77">
        <v>32444</v>
      </c>
      <c r="P16" s="77">
        <v>34720</v>
      </c>
      <c r="Q16" s="77">
        <v>34720</v>
      </c>
      <c r="R16" s="77">
        <v>34720</v>
      </c>
      <c r="S16" s="283"/>
      <c r="T16" s="288"/>
    </row>
    <row r="17" spans="1:20" s="6" customFormat="1" ht="58.5" customHeight="1">
      <c r="A17" s="102"/>
      <c r="B17" s="103"/>
      <c r="C17" s="104"/>
      <c r="D17" s="105"/>
      <c r="E17" s="104"/>
      <c r="F17" s="104"/>
      <c r="G17" s="104"/>
      <c r="H17" s="104"/>
      <c r="I17" s="104"/>
      <c r="J17" s="104"/>
      <c r="K17" s="104"/>
      <c r="L17" s="98" t="s">
        <v>73</v>
      </c>
      <c r="M17" s="77">
        <v>11.3</v>
      </c>
      <c r="N17" s="77">
        <v>28.2</v>
      </c>
      <c r="O17" s="77">
        <v>0</v>
      </c>
      <c r="P17" s="77">
        <v>10.94</v>
      </c>
      <c r="Q17" s="77">
        <v>0</v>
      </c>
      <c r="R17" s="77">
        <v>0</v>
      </c>
      <c r="S17" s="248"/>
      <c r="T17" s="288"/>
    </row>
    <row r="18" spans="1:20" s="6" customFormat="1" ht="14.25" customHeight="1">
      <c r="A18" s="102"/>
      <c r="B18" s="106"/>
      <c r="C18" s="104"/>
      <c r="D18" s="105"/>
      <c r="E18" s="104"/>
      <c r="F18" s="104"/>
      <c r="G18" s="104"/>
      <c r="H18" s="104"/>
      <c r="I18" s="104"/>
      <c r="J18" s="104"/>
      <c r="K18" s="104"/>
      <c r="L18" s="98" t="s">
        <v>74</v>
      </c>
      <c r="M18" s="77">
        <v>25115</v>
      </c>
      <c r="N18" s="77">
        <v>35568</v>
      </c>
      <c r="O18" s="77">
        <v>35342</v>
      </c>
      <c r="P18" s="77">
        <v>36041</v>
      </c>
      <c r="Q18" s="77">
        <v>36041</v>
      </c>
      <c r="R18" s="77">
        <v>36041</v>
      </c>
      <c r="S18" s="248"/>
      <c r="T18" s="288"/>
    </row>
    <row r="19" spans="1:20" s="6" customFormat="1" ht="22.5" customHeight="1">
      <c r="A19" s="102"/>
      <c r="B19" s="106"/>
      <c r="C19" s="104"/>
      <c r="D19" s="105"/>
      <c r="E19" s="104"/>
      <c r="F19" s="104"/>
      <c r="G19" s="104"/>
      <c r="H19" s="104"/>
      <c r="I19" s="104"/>
      <c r="J19" s="104"/>
      <c r="K19" s="104"/>
      <c r="L19" s="98" t="s">
        <v>93</v>
      </c>
      <c r="M19" s="77">
        <v>15</v>
      </c>
      <c r="N19" s="77">
        <v>20</v>
      </c>
      <c r="O19" s="77">
        <v>25</v>
      </c>
      <c r="P19" s="77">
        <v>30</v>
      </c>
      <c r="Q19" s="77">
        <v>30</v>
      </c>
      <c r="R19" s="77">
        <v>30</v>
      </c>
      <c r="S19" s="248"/>
      <c r="T19" s="288"/>
    </row>
    <row r="20" spans="1:20" s="6" customFormat="1" ht="12.75" customHeight="1">
      <c r="A20" s="102"/>
      <c r="B20" s="106"/>
      <c r="C20" s="104"/>
      <c r="D20" s="105"/>
      <c r="E20" s="104"/>
      <c r="F20" s="104"/>
      <c r="G20" s="104"/>
      <c r="H20" s="104"/>
      <c r="I20" s="104"/>
      <c r="J20" s="104"/>
      <c r="K20" s="104"/>
      <c r="L20" s="98" t="s">
        <v>75</v>
      </c>
      <c r="M20" s="77">
        <v>2</v>
      </c>
      <c r="N20" s="77">
        <v>3</v>
      </c>
      <c r="O20" s="77">
        <v>4</v>
      </c>
      <c r="P20" s="77">
        <v>5</v>
      </c>
      <c r="Q20" s="77">
        <v>5</v>
      </c>
      <c r="R20" s="77">
        <v>5</v>
      </c>
      <c r="S20" s="248"/>
      <c r="T20" s="288"/>
    </row>
    <row r="21" spans="1:20" s="6" customFormat="1" ht="26.25" customHeight="1">
      <c r="A21" s="102"/>
      <c r="B21" s="106"/>
      <c r="C21" s="104"/>
      <c r="D21" s="105"/>
      <c r="E21" s="104"/>
      <c r="F21" s="104"/>
      <c r="G21" s="104"/>
      <c r="H21" s="104"/>
      <c r="I21" s="104"/>
      <c r="J21" s="104"/>
      <c r="K21" s="104"/>
      <c r="L21" s="98" t="s">
        <v>76</v>
      </c>
      <c r="M21" s="77">
        <v>110</v>
      </c>
      <c r="N21" s="77">
        <v>51</v>
      </c>
      <c r="O21" s="77">
        <v>114</v>
      </c>
      <c r="P21" s="77">
        <v>117</v>
      </c>
      <c r="Q21" s="77">
        <v>120</v>
      </c>
      <c r="R21" s="77">
        <v>123</v>
      </c>
      <c r="S21" s="248"/>
      <c r="T21" s="288"/>
    </row>
    <row r="22" spans="1:19" s="6" customFormat="1" ht="22.5" customHeight="1">
      <c r="A22" s="102"/>
      <c r="B22" s="106"/>
      <c r="C22" s="104"/>
      <c r="D22" s="105"/>
      <c r="E22" s="104"/>
      <c r="F22" s="104"/>
      <c r="G22" s="104"/>
      <c r="H22" s="104"/>
      <c r="I22" s="104"/>
      <c r="J22" s="104"/>
      <c r="K22" s="104"/>
      <c r="L22" s="107" t="s">
        <v>88</v>
      </c>
      <c r="M22" s="77">
        <v>100</v>
      </c>
      <c r="N22" s="77">
        <v>100</v>
      </c>
      <c r="O22" s="77">
        <v>100</v>
      </c>
      <c r="P22" s="77">
        <v>100</v>
      </c>
      <c r="Q22" s="77">
        <v>100</v>
      </c>
      <c r="R22" s="77">
        <v>100</v>
      </c>
      <c r="S22" s="248"/>
    </row>
    <row r="23" spans="1:19" s="6" customFormat="1" ht="22.5" customHeight="1" hidden="1">
      <c r="A23" s="102"/>
      <c r="B23" s="106"/>
      <c r="C23" s="104"/>
      <c r="D23" s="108"/>
      <c r="E23" s="104"/>
      <c r="F23" s="109"/>
      <c r="G23" s="109"/>
      <c r="H23" s="109"/>
      <c r="I23" s="109"/>
      <c r="J23" s="109"/>
      <c r="K23" s="109"/>
      <c r="L23" s="110"/>
      <c r="M23" s="110"/>
      <c r="N23" s="110"/>
      <c r="O23" s="110"/>
      <c r="P23" s="110"/>
      <c r="Q23" s="110"/>
      <c r="R23" s="110"/>
      <c r="S23" s="248"/>
    </row>
    <row r="24" spans="1:19" s="6" customFormat="1" ht="28.5" customHeight="1" hidden="1">
      <c r="A24" s="102"/>
      <c r="B24" s="106"/>
      <c r="C24" s="104"/>
      <c r="D24" s="108"/>
      <c r="E24" s="104"/>
      <c r="F24" s="109"/>
      <c r="G24" s="109"/>
      <c r="H24" s="109"/>
      <c r="I24" s="109"/>
      <c r="J24" s="109"/>
      <c r="K24" s="109"/>
      <c r="L24" s="110"/>
      <c r="M24" s="110"/>
      <c r="N24" s="110"/>
      <c r="O24" s="110"/>
      <c r="P24" s="110"/>
      <c r="Q24" s="110"/>
      <c r="R24" s="110"/>
      <c r="S24" s="248"/>
    </row>
    <row r="25" spans="1:19" s="6" customFormat="1" ht="75" customHeight="1" hidden="1">
      <c r="A25" s="102"/>
      <c r="B25" s="106"/>
      <c r="C25" s="104"/>
      <c r="D25" s="108"/>
      <c r="E25" s="111"/>
      <c r="F25" s="109"/>
      <c r="G25" s="109"/>
      <c r="H25" s="109"/>
      <c r="I25" s="109"/>
      <c r="J25" s="109"/>
      <c r="K25" s="109"/>
      <c r="L25" s="110"/>
      <c r="M25" s="110"/>
      <c r="N25" s="110"/>
      <c r="O25" s="110"/>
      <c r="P25" s="110"/>
      <c r="Q25" s="110"/>
      <c r="R25" s="110"/>
      <c r="S25" s="249"/>
    </row>
    <row r="26" spans="1:20" s="6" customFormat="1" ht="34.5" customHeight="1">
      <c r="A26" s="255" t="s">
        <v>61</v>
      </c>
      <c r="B26" s="253" t="s">
        <v>90</v>
      </c>
      <c r="C26" s="264" t="s">
        <v>68</v>
      </c>
      <c r="D26" s="112" t="s">
        <v>36</v>
      </c>
      <c r="E26" s="113">
        <f>SUM(F26:K26)</f>
        <v>71907.42</v>
      </c>
      <c r="F26" s="82">
        <f aca="true" t="shared" si="3" ref="F26:K26">F27+F28</f>
        <v>11713.36</v>
      </c>
      <c r="G26" s="82">
        <f t="shared" si="3"/>
        <v>11936.310000000001</v>
      </c>
      <c r="H26" s="113">
        <f t="shared" si="3"/>
        <v>11847.819999999998</v>
      </c>
      <c r="I26" s="113">
        <f t="shared" si="3"/>
        <v>12357.84</v>
      </c>
      <c r="J26" s="113">
        <f t="shared" si="3"/>
        <v>11385.7</v>
      </c>
      <c r="K26" s="113">
        <f t="shared" si="3"/>
        <v>12666.390000000001</v>
      </c>
      <c r="L26" s="114" t="s">
        <v>77</v>
      </c>
      <c r="M26" s="77">
        <v>7.3</v>
      </c>
      <c r="N26" s="77">
        <v>7.3</v>
      </c>
      <c r="O26" s="115">
        <v>8.07</v>
      </c>
      <c r="P26" s="77">
        <v>9.59</v>
      </c>
      <c r="Q26" s="77">
        <v>9.59</v>
      </c>
      <c r="R26" s="77">
        <v>9.59</v>
      </c>
      <c r="S26" s="264" t="s">
        <v>101</v>
      </c>
      <c r="T26" s="287" t="s">
        <v>95</v>
      </c>
    </row>
    <row r="27" spans="1:20" s="6" customFormat="1" ht="57.75" customHeight="1">
      <c r="A27" s="242"/>
      <c r="B27" s="254"/>
      <c r="C27" s="265"/>
      <c r="D27" s="99" t="s">
        <v>3</v>
      </c>
      <c r="E27" s="100">
        <f>SUM(F27:K27)</f>
        <v>62815.130000000005</v>
      </c>
      <c r="F27" s="100">
        <v>10160.66</v>
      </c>
      <c r="G27" s="100">
        <f>9812.19+81.72+11.76+212+49.94</f>
        <v>10167.61</v>
      </c>
      <c r="H27" s="100">
        <f>9766.14+50.46+150+79.06+300</f>
        <v>10345.659999999998</v>
      </c>
      <c r="I27" s="100">
        <f>9081.25+67.44+200+591.33+631.02+90</f>
        <v>10661.04</v>
      </c>
      <c r="J27" s="100">
        <f>8636+67.44+150+614.99+659.54</f>
        <v>10127.970000000001</v>
      </c>
      <c r="K27" s="100">
        <f>9636.01+67.44+320+639.58+689.16</f>
        <v>11352.19</v>
      </c>
      <c r="L27" s="114" t="s">
        <v>78</v>
      </c>
      <c r="M27" s="77">
        <v>100</v>
      </c>
      <c r="N27" s="77">
        <v>100</v>
      </c>
      <c r="O27" s="77">
        <v>100</v>
      </c>
      <c r="P27" s="77">
        <v>100</v>
      </c>
      <c r="Q27" s="77">
        <v>100</v>
      </c>
      <c r="R27" s="77">
        <v>100</v>
      </c>
      <c r="S27" s="264"/>
      <c r="T27" s="288"/>
    </row>
    <row r="28" spans="1:20" s="6" customFormat="1" ht="48.75" customHeight="1">
      <c r="A28" s="242"/>
      <c r="B28" s="254"/>
      <c r="C28" s="266"/>
      <c r="D28" s="101" t="s">
        <v>2</v>
      </c>
      <c r="E28" s="100">
        <f>SUM(F28:K28)</f>
        <v>9092.29</v>
      </c>
      <c r="F28" s="116">
        <v>1552.7</v>
      </c>
      <c r="G28" s="116">
        <f>1552.7+216</f>
        <v>1768.7</v>
      </c>
      <c r="H28" s="116">
        <v>1502.16</v>
      </c>
      <c r="I28" s="116">
        <f>1696.8</f>
        <v>1696.8</v>
      </c>
      <c r="J28" s="116">
        <f>1257.73</f>
        <v>1257.73</v>
      </c>
      <c r="K28" s="116">
        <f>1314.2</f>
        <v>1314.2</v>
      </c>
      <c r="L28" s="117" t="s">
        <v>79</v>
      </c>
      <c r="M28" s="79">
        <v>32.5</v>
      </c>
      <c r="N28" s="79">
        <v>34</v>
      </c>
      <c r="O28" s="79">
        <v>34</v>
      </c>
      <c r="P28" s="79">
        <v>34</v>
      </c>
      <c r="Q28" s="79">
        <v>34</v>
      </c>
      <c r="R28" s="79">
        <v>34</v>
      </c>
      <c r="S28" s="264"/>
      <c r="T28" s="288"/>
    </row>
    <row r="29" spans="1:20" s="6" customFormat="1" ht="51" customHeight="1" hidden="1">
      <c r="A29" s="101"/>
      <c r="B29" s="118"/>
      <c r="C29" s="103"/>
      <c r="D29" s="101"/>
      <c r="E29" s="119"/>
      <c r="F29" s="99"/>
      <c r="G29" s="99"/>
      <c r="H29" s="99"/>
      <c r="I29" s="99"/>
      <c r="J29" s="99"/>
      <c r="K29" s="99"/>
      <c r="L29" s="110"/>
      <c r="M29" s="110"/>
      <c r="N29" s="110"/>
      <c r="O29" s="110"/>
      <c r="P29" s="110"/>
      <c r="Q29" s="110"/>
      <c r="R29" s="110"/>
      <c r="S29" s="247"/>
      <c r="T29" s="288"/>
    </row>
    <row r="30" spans="1:20" s="6" customFormat="1" ht="33" customHeight="1" hidden="1">
      <c r="A30" s="102"/>
      <c r="B30" s="106"/>
      <c r="C30" s="104"/>
      <c r="D30" s="104"/>
      <c r="E30" s="104"/>
      <c r="F30" s="104"/>
      <c r="G30" s="104"/>
      <c r="H30" s="104"/>
      <c r="I30" s="104"/>
      <c r="J30" s="104"/>
      <c r="K30" s="104"/>
      <c r="L30" s="110"/>
      <c r="M30" s="110"/>
      <c r="N30" s="110"/>
      <c r="O30" s="110"/>
      <c r="P30" s="110"/>
      <c r="Q30" s="110"/>
      <c r="R30" s="110"/>
      <c r="S30" s="247"/>
      <c r="T30" s="288"/>
    </row>
    <row r="31" spans="1:20" s="6" customFormat="1" ht="15.75" customHeight="1">
      <c r="A31" s="120" t="s">
        <v>6</v>
      </c>
      <c r="B31" s="244" t="s">
        <v>56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88"/>
    </row>
    <row r="32" spans="1:20" s="6" customFormat="1" ht="21.75" customHeight="1">
      <c r="A32" s="259" t="s">
        <v>7</v>
      </c>
      <c r="B32" s="293" t="s">
        <v>57</v>
      </c>
      <c r="C32" s="256" t="s">
        <v>68</v>
      </c>
      <c r="D32" s="121" t="s">
        <v>23</v>
      </c>
      <c r="E32" s="81">
        <f>SUM(F32:K32)</f>
        <v>5576.04</v>
      </c>
      <c r="F32" s="81">
        <f aca="true" t="shared" si="4" ref="F32:K32">F33+F34</f>
        <v>1024</v>
      </c>
      <c r="G32" s="81">
        <f t="shared" si="4"/>
        <v>920</v>
      </c>
      <c r="H32" s="81">
        <f t="shared" si="4"/>
        <v>557.6899999999999</v>
      </c>
      <c r="I32" s="81">
        <f t="shared" si="4"/>
        <v>2194.35</v>
      </c>
      <c r="J32" s="81">
        <f t="shared" si="4"/>
        <v>440</v>
      </c>
      <c r="K32" s="82">
        <f t="shared" si="4"/>
        <v>440</v>
      </c>
      <c r="L32" s="83"/>
      <c r="M32" s="122"/>
      <c r="N32" s="84"/>
      <c r="O32" s="122"/>
      <c r="P32" s="122"/>
      <c r="Q32" s="122"/>
      <c r="R32" s="122"/>
      <c r="S32" s="276"/>
      <c r="T32" s="288"/>
    </row>
    <row r="33" spans="1:19" s="6" customFormat="1" ht="27" customHeight="1">
      <c r="A33" s="259"/>
      <c r="B33" s="293"/>
      <c r="C33" s="257"/>
      <c r="D33" s="123" t="s">
        <v>3</v>
      </c>
      <c r="E33" s="124">
        <f>SUM(F33:K33)</f>
        <v>5576.04</v>
      </c>
      <c r="F33" s="125">
        <f aca="true" t="shared" si="5" ref="F33:K33">F37+F40+F46+F47</f>
        <v>1024</v>
      </c>
      <c r="G33" s="125">
        <f t="shared" si="5"/>
        <v>920</v>
      </c>
      <c r="H33" s="125">
        <f t="shared" si="5"/>
        <v>557.6899999999999</v>
      </c>
      <c r="I33" s="125">
        <f>I37+I40+I41+I46+I42+I47</f>
        <v>2194.35</v>
      </c>
      <c r="J33" s="125">
        <f t="shared" si="5"/>
        <v>440</v>
      </c>
      <c r="K33" s="126">
        <f t="shared" si="5"/>
        <v>440</v>
      </c>
      <c r="L33" s="88"/>
      <c r="M33" s="127"/>
      <c r="N33" s="89"/>
      <c r="O33" s="127"/>
      <c r="P33" s="127"/>
      <c r="Q33" s="127"/>
      <c r="R33" s="127"/>
      <c r="S33" s="277"/>
    </row>
    <row r="34" spans="1:19" s="6" customFormat="1" ht="18.75" customHeight="1">
      <c r="A34" s="259"/>
      <c r="B34" s="253"/>
      <c r="C34" s="258"/>
      <c r="D34" s="123" t="s">
        <v>2</v>
      </c>
      <c r="E34" s="124">
        <f>SUM(F34:K34)</f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8">
        <v>0</v>
      </c>
      <c r="L34" s="94"/>
      <c r="M34" s="129"/>
      <c r="N34" s="95"/>
      <c r="O34" s="129"/>
      <c r="P34" s="129"/>
      <c r="Q34" s="129"/>
      <c r="R34" s="129"/>
      <c r="S34" s="278"/>
    </row>
    <row r="35" spans="1:19" s="6" customFormat="1" ht="24.75" customHeight="1">
      <c r="A35" s="130" t="s">
        <v>66</v>
      </c>
      <c r="B35" s="253" t="s">
        <v>87</v>
      </c>
      <c r="C35" s="276" t="s">
        <v>68</v>
      </c>
      <c r="D35" s="121" t="s">
        <v>89</v>
      </c>
      <c r="E35" s="131">
        <f aca="true" t="shared" si="6" ref="E35:K35">E37+E40</f>
        <v>4288.04</v>
      </c>
      <c r="F35" s="131">
        <f t="shared" si="6"/>
        <v>888</v>
      </c>
      <c r="G35" s="131">
        <f t="shared" si="6"/>
        <v>788</v>
      </c>
      <c r="H35" s="131">
        <f t="shared" si="6"/>
        <v>427.68999999999994</v>
      </c>
      <c r="I35" s="131">
        <f>I37+I40+I41+I42</f>
        <v>2104.35</v>
      </c>
      <c r="J35" s="131">
        <f>J37+J40</f>
        <v>440</v>
      </c>
      <c r="K35" s="132">
        <f t="shared" si="6"/>
        <v>440</v>
      </c>
      <c r="L35" s="133"/>
      <c r="M35" s="134"/>
      <c r="N35" s="134"/>
      <c r="O35" s="134"/>
      <c r="P35" s="134"/>
      <c r="Q35" s="134"/>
      <c r="R35" s="134"/>
      <c r="S35" s="135"/>
    </row>
    <row r="36" spans="1:19" s="6" customFormat="1" ht="14.25" customHeight="1" hidden="1">
      <c r="A36" s="136"/>
      <c r="B36" s="254"/>
      <c r="C36" s="277"/>
      <c r="D36" s="137" t="s">
        <v>2</v>
      </c>
      <c r="E36" s="138"/>
      <c r="F36" s="138"/>
      <c r="G36" s="138"/>
      <c r="H36" s="138"/>
      <c r="I36" s="138"/>
      <c r="J36" s="138"/>
      <c r="K36" s="139"/>
      <c r="L36" s="84"/>
      <c r="M36" s="140"/>
      <c r="N36" s="140"/>
      <c r="O36" s="140"/>
      <c r="P36" s="140"/>
      <c r="Q36" s="140"/>
      <c r="R36" s="140"/>
      <c r="S36" s="129"/>
    </row>
    <row r="37" spans="1:19" s="6" customFormat="1" ht="23.25" customHeight="1">
      <c r="A37" s="127"/>
      <c r="B37" s="254"/>
      <c r="C37" s="277"/>
      <c r="D37" s="141" t="s">
        <v>3</v>
      </c>
      <c r="E37" s="142">
        <f>SUM(F37:K37)</f>
        <v>1237.6</v>
      </c>
      <c r="F37" s="142">
        <v>348</v>
      </c>
      <c r="G37" s="142">
        <v>348</v>
      </c>
      <c r="H37" s="142">
        <f>348-81.6-40.9-31.9</f>
        <v>193.59999999999997</v>
      </c>
      <c r="I37" s="142">
        <v>348</v>
      </c>
      <c r="J37" s="142">
        <v>0</v>
      </c>
      <c r="K37" s="143">
        <v>0</v>
      </c>
      <c r="L37" s="144" t="s">
        <v>80</v>
      </c>
      <c r="M37" s="68">
        <v>2</v>
      </c>
      <c r="N37" s="68">
        <v>2</v>
      </c>
      <c r="O37" s="67">
        <v>3</v>
      </c>
      <c r="P37" s="67">
        <v>4</v>
      </c>
      <c r="Q37" s="67">
        <v>4</v>
      </c>
      <c r="R37" s="67">
        <v>4</v>
      </c>
      <c r="S37" s="276" t="s">
        <v>30</v>
      </c>
    </row>
    <row r="38" spans="1:20" s="6" customFormat="1" ht="26.25" customHeight="1">
      <c r="A38" s="136"/>
      <c r="B38" s="254"/>
      <c r="C38" s="277"/>
      <c r="D38" s="145"/>
      <c r="E38" s="146"/>
      <c r="F38" s="146"/>
      <c r="G38" s="146"/>
      <c r="H38" s="146"/>
      <c r="I38" s="146"/>
      <c r="J38" s="146"/>
      <c r="K38" s="147"/>
      <c r="L38" s="144" t="s">
        <v>97</v>
      </c>
      <c r="M38" s="68">
        <v>1500</v>
      </c>
      <c r="N38" s="68">
        <v>1814</v>
      </c>
      <c r="O38" s="68">
        <v>1815</v>
      </c>
      <c r="P38" s="68">
        <v>1946</v>
      </c>
      <c r="Q38" s="68">
        <v>2086</v>
      </c>
      <c r="R38" s="68">
        <v>2236</v>
      </c>
      <c r="S38" s="277"/>
      <c r="T38" s="66" t="s">
        <v>98</v>
      </c>
    </row>
    <row r="39" spans="1:19" s="6" customFormat="1" ht="24" customHeight="1">
      <c r="A39" s="242"/>
      <c r="B39" s="254"/>
      <c r="C39" s="277"/>
      <c r="D39" s="148"/>
      <c r="E39" s="149"/>
      <c r="F39" s="149"/>
      <c r="G39" s="149"/>
      <c r="H39" s="149"/>
      <c r="I39" s="149"/>
      <c r="J39" s="149"/>
      <c r="K39" s="150"/>
      <c r="L39" s="151" t="s">
        <v>81</v>
      </c>
      <c r="M39" s="68">
        <v>25</v>
      </c>
      <c r="N39" s="68">
        <v>27</v>
      </c>
      <c r="O39" s="68">
        <v>25</v>
      </c>
      <c r="P39" s="68">
        <v>25</v>
      </c>
      <c r="Q39" s="68">
        <v>0</v>
      </c>
      <c r="R39" s="68">
        <v>0</v>
      </c>
      <c r="S39" s="278"/>
    </row>
    <row r="40" spans="1:19" s="6" customFormat="1" ht="22.5" customHeight="1">
      <c r="A40" s="242"/>
      <c r="B40" s="254"/>
      <c r="C40" s="277"/>
      <c r="D40" s="152" t="s">
        <v>3</v>
      </c>
      <c r="E40" s="153">
        <f>SUM(F40:K40)</f>
        <v>3050.44</v>
      </c>
      <c r="F40" s="153">
        <v>540</v>
      </c>
      <c r="G40" s="153">
        <v>440</v>
      </c>
      <c r="H40" s="153">
        <f>440-16.5-189.41</f>
        <v>234.09</v>
      </c>
      <c r="I40" s="153">
        <f>440+516.35</f>
        <v>956.35</v>
      </c>
      <c r="J40" s="153">
        <v>440</v>
      </c>
      <c r="K40" s="154">
        <v>440</v>
      </c>
      <c r="L40" s="155" t="s">
        <v>81</v>
      </c>
      <c r="M40" s="68">
        <v>17</v>
      </c>
      <c r="N40" s="68">
        <v>18</v>
      </c>
      <c r="O40" s="68">
        <v>17</v>
      </c>
      <c r="P40" s="68">
        <v>17</v>
      </c>
      <c r="Q40" s="68">
        <v>17</v>
      </c>
      <c r="R40" s="68">
        <v>17</v>
      </c>
      <c r="S40" s="77" t="s">
        <v>32</v>
      </c>
    </row>
    <row r="41" spans="1:19" s="6" customFormat="1" ht="28.5" customHeight="1">
      <c r="A41" s="242"/>
      <c r="B41" s="254"/>
      <c r="C41" s="277"/>
      <c r="D41" s="152" t="s">
        <v>3</v>
      </c>
      <c r="E41" s="153">
        <f>SUM(F41:K41)</f>
        <v>130</v>
      </c>
      <c r="F41" s="153">
        <v>0</v>
      </c>
      <c r="G41" s="153">
        <v>0</v>
      </c>
      <c r="H41" s="153">
        <v>0</v>
      </c>
      <c r="I41" s="153">
        <v>130</v>
      </c>
      <c r="J41" s="153">
        <v>0</v>
      </c>
      <c r="K41" s="154">
        <v>0</v>
      </c>
      <c r="L41" s="285" t="s">
        <v>100</v>
      </c>
      <c r="M41" s="68">
        <v>0</v>
      </c>
      <c r="N41" s="68">
        <v>0</v>
      </c>
      <c r="O41" s="68">
        <v>0</v>
      </c>
      <c r="P41" s="68">
        <v>100</v>
      </c>
      <c r="Q41" s="68">
        <v>0</v>
      </c>
      <c r="R41" s="68">
        <v>0</v>
      </c>
      <c r="S41" s="77" t="s">
        <v>99</v>
      </c>
    </row>
    <row r="42" spans="1:19" s="6" customFormat="1" ht="30.75" customHeight="1">
      <c r="A42" s="243"/>
      <c r="B42" s="260"/>
      <c r="C42" s="278"/>
      <c r="D42" s="152" t="s">
        <v>3</v>
      </c>
      <c r="E42" s="153">
        <f>SUM(F42:K42)</f>
        <v>670</v>
      </c>
      <c r="F42" s="153">
        <v>0</v>
      </c>
      <c r="G42" s="153">
        <v>0</v>
      </c>
      <c r="H42" s="153">
        <v>0</v>
      </c>
      <c r="I42" s="153">
        <v>670</v>
      </c>
      <c r="J42" s="153">
        <v>0</v>
      </c>
      <c r="K42" s="154">
        <v>0</v>
      </c>
      <c r="L42" s="286"/>
      <c r="M42" s="68">
        <v>0</v>
      </c>
      <c r="N42" s="68">
        <v>0</v>
      </c>
      <c r="O42" s="68">
        <v>0</v>
      </c>
      <c r="P42" s="68">
        <v>100</v>
      </c>
      <c r="Q42" s="68">
        <v>0</v>
      </c>
      <c r="R42" s="68">
        <v>0</v>
      </c>
      <c r="S42" s="77" t="s">
        <v>58</v>
      </c>
    </row>
    <row r="43" spans="1:19" s="6" customFormat="1" ht="22.5" customHeight="1">
      <c r="A43" s="255" t="s">
        <v>64</v>
      </c>
      <c r="B43" s="253" t="s">
        <v>63</v>
      </c>
      <c r="C43" s="256" t="s">
        <v>68</v>
      </c>
      <c r="D43" s="121" t="s">
        <v>89</v>
      </c>
      <c r="E43" s="156">
        <f aca="true" t="shared" si="7" ref="E43:K43">E46+E47</f>
        <v>488</v>
      </c>
      <c r="F43" s="156">
        <f t="shared" si="7"/>
        <v>136</v>
      </c>
      <c r="G43" s="156">
        <f t="shared" si="7"/>
        <v>132</v>
      </c>
      <c r="H43" s="156">
        <f t="shared" si="7"/>
        <v>130</v>
      </c>
      <c r="I43" s="156">
        <f>I46+I47</f>
        <v>90</v>
      </c>
      <c r="J43" s="156">
        <f>J46+J47</f>
        <v>0</v>
      </c>
      <c r="K43" s="157">
        <f t="shared" si="7"/>
        <v>0</v>
      </c>
      <c r="L43" s="158"/>
      <c r="M43" s="68"/>
      <c r="N43" s="68"/>
      <c r="O43" s="68"/>
      <c r="P43" s="68"/>
      <c r="Q43" s="68"/>
      <c r="R43" s="68"/>
      <c r="S43" s="77"/>
    </row>
    <row r="44" spans="1:19" s="6" customFormat="1" ht="22.5" customHeight="1" hidden="1">
      <c r="A44" s="242"/>
      <c r="B44" s="254"/>
      <c r="C44" s="257"/>
      <c r="D44" s="137" t="s">
        <v>3</v>
      </c>
      <c r="E44" s="159"/>
      <c r="F44" s="159"/>
      <c r="G44" s="159"/>
      <c r="H44" s="159"/>
      <c r="I44" s="159"/>
      <c r="J44" s="159"/>
      <c r="K44" s="160"/>
      <c r="L44" s="161"/>
      <c r="M44" s="68"/>
      <c r="N44" s="68"/>
      <c r="O44" s="68"/>
      <c r="P44" s="68"/>
      <c r="Q44" s="68"/>
      <c r="R44" s="68"/>
      <c r="S44" s="77"/>
    </row>
    <row r="45" spans="1:19" s="6" customFormat="1" ht="22.5" customHeight="1" hidden="1">
      <c r="A45" s="242"/>
      <c r="B45" s="254"/>
      <c r="C45" s="257"/>
      <c r="D45" s="137"/>
      <c r="E45" s="159"/>
      <c r="F45" s="159"/>
      <c r="G45" s="159"/>
      <c r="H45" s="159"/>
      <c r="I45" s="159"/>
      <c r="J45" s="159"/>
      <c r="K45" s="160"/>
      <c r="L45" s="161"/>
      <c r="M45" s="68"/>
      <c r="N45" s="68"/>
      <c r="O45" s="68"/>
      <c r="P45" s="68"/>
      <c r="Q45" s="68"/>
      <c r="R45" s="68"/>
      <c r="S45" s="77"/>
    </row>
    <row r="46" spans="1:19" s="6" customFormat="1" ht="34.5" customHeight="1">
      <c r="A46" s="242"/>
      <c r="B46" s="254"/>
      <c r="C46" s="257"/>
      <c r="D46" s="162" t="s">
        <v>3</v>
      </c>
      <c r="E46" s="154">
        <f>SUM(F46:K46)</f>
        <v>366</v>
      </c>
      <c r="F46" s="154">
        <v>124</v>
      </c>
      <c r="G46" s="154">
        <f>200-78</f>
        <v>122</v>
      </c>
      <c r="H46" s="154">
        <v>120</v>
      </c>
      <c r="I46" s="154">
        <v>0</v>
      </c>
      <c r="J46" s="154">
        <v>0</v>
      </c>
      <c r="K46" s="154">
        <v>0</v>
      </c>
      <c r="L46" s="144" t="s">
        <v>82</v>
      </c>
      <c r="M46" s="68">
        <v>1</v>
      </c>
      <c r="N46" s="68">
        <v>1</v>
      </c>
      <c r="O46" s="68">
        <v>1</v>
      </c>
      <c r="P46" s="68">
        <v>0</v>
      </c>
      <c r="Q46" s="68">
        <v>0</v>
      </c>
      <c r="R46" s="68">
        <v>0</v>
      </c>
      <c r="S46" s="77" t="s">
        <v>58</v>
      </c>
    </row>
    <row r="47" spans="1:20" s="6" customFormat="1" ht="21.75" customHeight="1" thickBot="1">
      <c r="A47" s="242"/>
      <c r="B47" s="254"/>
      <c r="C47" s="258"/>
      <c r="D47" s="162" t="s">
        <v>3</v>
      </c>
      <c r="E47" s="154">
        <f>SUM(F47:K47)</f>
        <v>122</v>
      </c>
      <c r="F47" s="154">
        <v>12</v>
      </c>
      <c r="G47" s="154">
        <v>10</v>
      </c>
      <c r="H47" s="154">
        <v>10</v>
      </c>
      <c r="I47" s="154">
        <v>90</v>
      </c>
      <c r="J47" s="154">
        <v>0</v>
      </c>
      <c r="K47" s="154">
        <v>0</v>
      </c>
      <c r="L47" s="144" t="s">
        <v>83</v>
      </c>
      <c r="M47" s="68">
        <v>100</v>
      </c>
      <c r="N47" s="68">
        <v>100</v>
      </c>
      <c r="O47" s="68">
        <v>100</v>
      </c>
      <c r="P47" s="68">
        <v>100</v>
      </c>
      <c r="Q47" s="68">
        <v>0</v>
      </c>
      <c r="R47" s="68">
        <v>0</v>
      </c>
      <c r="S47" s="77" t="s">
        <v>30</v>
      </c>
      <c r="T47" s="66" t="s">
        <v>96</v>
      </c>
    </row>
    <row r="48" spans="1:19" s="6" customFormat="1" ht="23.25" customHeight="1" hidden="1" thickBot="1">
      <c r="A48" s="163"/>
      <c r="B48" s="164"/>
      <c r="C48" s="165"/>
      <c r="D48" s="166"/>
      <c r="E48" s="167"/>
      <c r="F48" s="167"/>
      <c r="G48" s="167"/>
      <c r="H48" s="167"/>
      <c r="I48" s="167"/>
      <c r="J48" s="167"/>
      <c r="K48" s="167"/>
      <c r="L48" s="110"/>
      <c r="M48" s="110"/>
      <c r="N48" s="110"/>
      <c r="O48" s="110"/>
      <c r="P48" s="110"/>
      <c r="Q48" s="110"/>
      <c r="R48" s="110"/>
      <c r="S48" s="110"/>
    </row>
    <row r="49" spans="1:19" ht="22.5" customHeight="1">
      <c r="A49" s="246"/>
      <c r="B49" s="247" t="s">
        <v>25</v>
      </c>
      <c r="C49" s="250"/>
      <c r="D49" s="168" t="s">
        <v>26</v>
      </c>
      <c r="E49" s="169">
        <f>SUM(F49:K49)</f>
        <v>118931.43200000002</v>
      </c>
      <c r="F49" s="170">
        <f aca="true" t="shared" si="8" ref="F49:K49">SUM(F50:F51)</f>
        <v>18308.48</v>
      </c>
      <c r="G49" s="170">
        <f t="shared" si="8"/>
        <v>19905.510000000002</v>
      </c>
      <c r="H49" s="170">
        <f t="shared" si="8"/>
        <v>19356.621999999996</v>
      </c>
      <c r="I49" s="170">
        <f t="shared" si="8"/>
        <v>22786.89</v>
      </c>
      <c r="J49" s="170">
        <f t="shared" si="8"/>
        <v>18104.66</v>
      </c>
      <c r="K49" s="171">
        <f t="shared" si="8"/>
        <v>20469.27</v>
      </c>
      <c r="L49" s="282"/>
      <c r="M49" s="246"/>
      <c r="N49" s="246"/>
      <c r="O49" s="246"/>
      <c r="P49" s="246"/>
      <c r="Q49" s="246"/>
      <c r="R49" s="246"/>
      <c r="S49" s="264"/>
    </row>
    <row r="50" spans="1:19" ht="12.75" customHeight="1">
      <c r="A50" s="246"/>
      <c r="B50" s="248"/>
      <c r="C50" s="251"/>
      <c r="D50" s="172" t="s">
        <v>3</v>
      </c>
      <c r="E50" s="173">
        <f>SUM(F50:K50)</f>
        <v>105163.06</v>
      </c>
      <c r="F50" s="174">
        <f>F33+F12</f>
        <v>16034.2</v>
      </c>
      <c r="G50" s="174">
        <f aca="true" t="shared" si="9" ref="F50:K51">G33+G12</f>
        <v>17328.43</v>
      </c>
      <c r="H50" s="174">
        <f t="shared" si="9"/>
        <v>16966.189999999995</v>
      </c>
      <c r="I50" s="174">
        <f>I33+I12</f>
        <v>20370.3</v>
      </c>
      <c r="J50" s="174">
        <f>J33+J12</f>
        <v>16094.73</v>
      </c>
      <c r="K50" s="175">
        <f t="shared" si="9"/>
        <v>18369.21</v>
      </c>
      <c r="L50" s="283"/>
      <c r="M50" s="246"/>
      <c r="N50" s="246"/>
      <c r="O50" s="246"/>
      <c r="P50" s="246"/>
      <c r="Q50" s="246"/>
      <c r="R50" s="246"/>
      <c r="S50" s="264"/>
    </row>
    <row r="51" spans="1:19" ht="12" customHeight="1" thickBot="1">
      <c r="A51" s="246"/>
      <c r="B51" s="249"/>
      <c r="C51" s="252"/>
      <c r="D51" s="176" t="s">
        <v>2</v>
      </c>
      <c r="E51" s="177">
        <f>SUM(F51:K51)</f>
        <v>13768.372000000001</v>
      </c>
      <c r="F51" s="178">
        <f t="shared" si="9"/>
        <v>2274.28</v>
      </c>
      <c r="G51" s="178">
        <f t="shared" si="9"/>
        <v>2577.08</v>
      </c>
      <c r="H51" s="178">
        <f t="shared" si="9"/>
        <v>2390.4320000000002</v>
      </c>
      <c r="I51" s="178">
        <f>I34+I13</f>
        <v>2416.59</v>
      </c>
      <c r="J51" s="178">
        <f>J34+J13</f>
        <v>2009.93</v>
      </c>
      <c r="K51" s="179">
        <f t="shared" si="9"/>
        <v>2100.06</v>
      </c>
      <c r="L51" s="284"/>
      <c r="M51" s="246"/>
      <c r="N51" s="246"/>
      <c r="O51" s="246"/>
      <c r="P51" s="246"/>
      <c r="Q51" s="246"/>
      <c r="R51" s="246"/>
      <c r="S51" s="264"/>
    </row>
    <row r="54" ht="18.75" customHeight="1">
      <c r="F54" s="49"/>
    </row>
  </sheetData>
  <sheetProtection/>
  <mergeCells count="51">
    <mergeCell ref="T15:T21"/>
    <mergeCell ref="T26:T32"/>
    <mergeCell ref="B10:S10"/>
    <mergeCell ref="S14:S25"/>
    <mergeCell ref="B11:B13"/>
    <mergeCell ref="B32:B34"/>
    <mergeCell ref="B26:B28"/>
    <mergeCell ref="S11:S13"/>
    <mergeCell ref="E6:K6"/>
    <mergeCell ref="L6:R6"/>
    <mergeCell ref="S49:S51"/>
    <mergeCell ref="S37:S39"/>
    <mergeCell ref="C14:C16"/>
    <mergeCell ref="L49:L51"/>
    <mergeCell ref="M49:M51"/>
    <mergeCell ref="C35:C42"/>
    <mergeCell ref="L41:L42"/>
    <mergeCell ref="N49:N51"/>
    <mergeCell ref="B31:S31"/>
    <mergeCell ref="P49:P51"/>
    <mergeCell ref="Q49:Q51"/>
    <mergeCell ref="O49:O51"/>
    <mergeCell ref="R49:R51"/>
    <mergeCell ref="S32:S34"/>
    <mergeCell ref="C32:C34"/>
    <mergeCell ref="S26:S30"/>
    <mergeCell ref="L3:S3"/>
    <mergeCell ref="L1:S1"/>
    <mergeCell ref="A4:S4"/>
    <mergeCell ref="A6:A7"/>
    <mergeCell ref="B6:B7"/>
    <mergeCell ref="C6:C7"/>
    <mergeCell ref="L2:S2"/>
    <mergeCell ref="S6:S7"/>
    <mergeCell ref="D6:D7"/>
    <mergeCell ref="B35:B42"/>
    <mergeCell ref="A11:A13"/>
    <mergeCell ref="C11:C13"/>
    <mergeCell ref="A14:A16"/>
    <mergeCell ref="A26:A28"/>
    <mergeCell ref="C26:C28"/>
    <mergeCell ref="A39:A42"/>
    <mergeCell ref="B9:S9"/>
    <mergeCell ref="A49:A51"/>
    <mergeCell ref="B49:B51"/>
    <mergeCell ref="C49:C51"/>
    <mergeCell ref="B14:B16"/>
    <mergeCell ref="A43:A47"/>
    <mergeCell ref="C43:C47"/>
    <mergeCell ref="A32:A34"/>
    <mergeCell ref="B43:B47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Любаша</cp:lastModifiedBy>
  <cp:lastPrinted>2018-05-16T10:51:56Z</cp:lastPrinted>
  <dcterms:created xsi:type="dcterms:W3CDTF">2013-10-21T11:04:08Z</dcterms:created>
  <dcterms:modified xsi:type="dcterms:W3CDTF">2018-06-14T12:26:12Z</dcterms:modified>
  <cp:category/>
  <cp:version/>
  <cp:contentType/>
  <cp:contentStatus/>
</cp:coreProperties>
</file>