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25" firstSheet="2" activeTab="2"/>
  </bookViews>
  <sheets>
    <sheet name="ИТОГО по РО" sheetId="1" state="hidden" r:id="rId1"/>
    <sheet name="мм" sheetId="2" state="hidden" r:id="rId2"/>
    <sheet name="ОПЕКА" sheetId="3" r:id="rId3"/>
    <sheet name="молодежь" sheetId="4" state="hidden" r:id="rId4"/>
    <sheet name=" отдых" sheetId="5" state="hidden" r:id="rId5"/>
    <sheet name="профилактика" sheetId="6" state="hidden" r:id="rId6"/>
    <sheet name="Стр.2 модернизация (2)" sheetId="7" state="hidden" r:id="rId7"/>
  </sheets>
  <definedNames>
    <definedName name="OLE_LINK1" localSheetId="4">' отдых'!#REF!</definedName>
    <definedName name="OLE_LINK1" localSheetId="1">'мм'!#REF!</definedName>
    <definedName name="OLE_LINK1" localSheetId="3">'молодежь'!#REF!</definedName>
    <definedName name="OLE_LINK1" localSheetId="2">'ОПЕКА'!#REF!</definedName>
    <definedName name="OLE_LINK1" localSheetId="5">'профилактика'!#REF!</definedName>
    <definedName name="OLE_LINK1" localSheetId="6">'Стр.2 модернизация (2)'!#REF!</definedName>
    <definedName name="_xlnm.Print_Titles" localSheetId="4">' отдых'!$4:$5</definedName>
    <definedName name="_xlnm.Print_Titles" localSheetId="1">'мм'!$5:$6</definedName>
    <definedName name="_xlnm.Print_Titles" localSheetId="3">'молодежь'!$4:$5</definedName>
    <definedName name="_xlnm.Print_Titles" localSheetId="2">'ОПЕКА'!$6:$7</definedName>
    <definedName name="_xlnm.Print_Titles" localSheetId="5">'профилактика'!$4:$5</definedName>
    <definedName name="_xlnm.Print_Titles" localSheetId="6">'Стр.2 модернизация (2)'!$4:$5</definedName>
    <definedName name="_xlnm.Print_Area" localSheetId="0">'ИТОГО по РО'!$A$1:$I$37</definedName>
    <definedName name="_xlnm.Print_Area" localSheetId="1">'мм'!$A$1:$Q$172</definedName>
    <definedName name="_xlnm.Print_Area" localSheetId="6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<sst xmlns="http://schemas.openxmlformats.org/spreadsheetml/2006/main" count="1460" uniqueCount="345">
  <si>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</si>
  <si>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</si>
  <si>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</si>
  <si>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</si>
  <si>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</si>
  <si>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</si>
  <si>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</si>
  <si>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</si>
  <si>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</si>
  <si>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</si>
  <si>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</si>
  <si>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</si>
  <si>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</si>
  <si>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</si>
  <si>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</si>
  <si>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</si>
  <si>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</si>
  <si>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</si>
  <si>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</si>
  <si>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</si>
  <si>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</si>
  <si>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</si>
  <si>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</si>
  <si>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</si>
  <si>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</si>
  <si>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</si>
  <si>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</si>
  <si>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</si>
  <si>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</si>
  <si>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</si>
  <si>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</si>
  <si>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</si>
  <si>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</si>
  <si>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</si>
  <si>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</si>
  <si>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</si>
  <si>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</si>
  <si>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</si>
  <si>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</si>
  <si>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</si>
  <si>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</si>
  <si>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</si>
  <si>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</si>
  <si>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</si>
  <si>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</si>
  <si>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</si>
  <si>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</si>
  <si>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</si>
  <si>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</si>
  <si>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</si>
  <si>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</si>
  <si>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</si>
  <si>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</si>
  <si>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</si>
  <si>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</si>
  <si>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</si>
  <si>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</si>
  <si>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</si>
  <si>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</si>
  <si>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</si>
  <si>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</si>
  <si>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</si>
  <si>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</si>
  <si>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</si>
  <si>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</si>
  <si>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</si>
  <si>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</si>
  <si>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</si>
  <si>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</si>
  <si>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</si>
  <si>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</si>
  <si>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</si>
  <si>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</si>
  <si>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</si>
  <si>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</si>
  <si>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</si>
  <si>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</si>
  <si>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</si>
  <si>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</si>
  <si>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</si>
  <si>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</si>
  <si>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</si>
  <si>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</si>
  <si>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</si>
  <si>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</si>
  <si>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</si>
  <si>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</si>
  <si>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</si>
  <si>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</si>
  <si>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</si>
  <si>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</si>
  <si>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</si>
  <si>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</si>
  <si>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</si>
  <si>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</si>
  <si>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</si>
  <si>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</si>
  <si>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</si>
  <si>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</si>
  <si>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</si>
  <si>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</si>
  <si>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</si>
  <si>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</si>
  <si>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</si>
  <si>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</si>
  <si>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</si>
  <si>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</si>
  <si>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</si>
  <si>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</si>
  <si>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</si>
  <si>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</si>
  <si>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</si>
  <si>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</si>
  <si>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</si>
  <si>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</si>
  <si>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</si>
  <si>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</si>
  <si>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</si>
  <si>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</si>
  <si>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</si>
  <si>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</si>
  <si>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</si>
  <si>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</si>
  <si>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</si>
  <si>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</si>
  <si>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</si>
  <si>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</si>
  <si>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</si>
  <si>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</si>
  <si>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</si>
  <si>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</si>
  <si>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</si>
  <si>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</si>
  <si>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</si>
  <si>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</si>
  <si>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</si>
  <si>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</si>
  <si>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</si>
  <si>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</si>
  <si>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</si>
  <si>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</si>
  <si>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</si>
  <si>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</si>
  <si>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</si>
  <si>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</si>
  <si>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</si>
  <si>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</si>
  <si>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</si>
  <si>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</si>
  <si>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</si>
  <si>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</si>
  <si>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</si>
  <si>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</si>
  <si>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</si>
  <si>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</si>
  <si>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</si>
  <si>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</si>
  <si>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</si>
  <si>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</si>
  <si>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</si>
  <si>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</si>
  <si>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</si>
  <si>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</si>
  <si>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</si>
  <si>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</si>
  <si>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</si>
  <si>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</si>
  <si>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</si>
  <si>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</si>
  <si>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</si>
  <si>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</si>
  <si>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</si>
  <si>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</si>
  <si>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</si>
  <si>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</si>
  <si>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</si>
  <si>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</si>
  <si>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</si>
  <si>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</si>
  <si>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</si>
  <si>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</si>
  <si>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</si>
  <si>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</si>
  <si>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</si>
  <si>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</si>
  <si>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</si>
  <si>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</si>
  <si>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</si>
  <si>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</si>
  <si>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</si>
  <si>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</si>
  <si>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</si>
  <si>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</si>
  <si>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</si>
  <si>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</si>
  <si>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</si>
  <si>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</si>
  <si>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</si>
  <si>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</si>
  <si>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</si>
  <si>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</si>
  <si>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</si>
  <si>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</si>
  <si>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</si>
  <si>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</si>
  <si>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</si>
  <si>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</si>
  <si>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</si>
  <si>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</si>
  <si>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</si>
  <si>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</si>
  <si>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</si>
  <si>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</si>
  <si>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</si>
  <si>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</si>
  <si>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</si>
  <si>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</si>
  <si>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</si>
  <si>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</si>
  <si>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</si>
  <si>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</si>
  <si>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</si>
  <si>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</si>
  <si>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</si>
  <si>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</si>
  <si>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</si>
  <si>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</si>
  <si>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</si>
  <si>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</si>
  <si>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</si>
  <si>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</si>
  <si>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</si>
  <si>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</si>
  <si>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</si>
  <si>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</si>
  <si>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</si>
  <si>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</si>
  <si>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</si>
  <si>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</si>
  <si>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</si>
  <si>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</si>
  <si>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</si>
  <si>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</si>
  <si>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</si>
  <si>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</si>
  <si>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</si>
  <si>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</si>
  <si>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</si>
  <si>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</si>
  <si>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</si>
  <si>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</si>
  <si>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</si>
  <si>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</si>
  <si>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</si>
  <si>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</si>
  <si>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</si>
  <si>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</si>
  <si>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</si>
  <si>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</si>
  <si>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</si>
  <si>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</si>
  <si>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</si>
  <si>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</si>
  <si>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</si>
  <si>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</si>
  <si>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</si>
  <si>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</si>
  <si>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</si>
  <si>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</si>
  <si>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</si>
  <si>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</si>
  <si>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</si>
  <si>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</si>
  <si>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</si>
  <si>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</si>
  <si>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</si>
  <si>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</si>
  <si>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</si>
  <si>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</si>
  <si>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</si>
  <si>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</si>
  <si>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</si>
  <si>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</si>
  <si>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</si>
  <si>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</si>
  <si>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</si>
  <si>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</si>
  <si>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</si>
  <si>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</si>
  <si>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</si>
  <si>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</si>
  <si>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</si>
  <si>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</si>
  <si>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</si>
  <si>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</si>
  <si>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</si>
  <si>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</si>
  <si>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</si>
  <si>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</si>
  <si>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</si>
  <si>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</si>
  <si>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</si>
  <si>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</si>
  <si>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</si>
  <si>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</si>
  <si>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</si>
  <si>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</si>
  <si>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</si>
  <si>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Наименование, ед. измерения</t>
  </si>
  <si>
    <t xml:space="preserve">Всего в т.ч.: </t>
  </si>
  <si>
    <t xml:space="preserve">Всего в т.ч: 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</si>
  <si>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</si>
  <si>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</si>
  <si>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</si>
  <si>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2015-2020</t>
  </si>
  <si>
    <t xml:space="preserve">ПЕРЕЧЕНЬ ОСНОВНЫХ МЕРОПРИЯТИЙ ПОДПРОГРАММЫ 
«Обеспечение выполнения государственных полномочий по опеке и попечительству на территории ЗАТО Видяево»
</t>
  </si>
  <si>
    <t>Цель: Обеспечение выполнения государственных полномочий по опеке и попечительству на территории  ЗАТО Видяево</t>
  </si>
  <si>
    <t>Задача 1:  Исполнение полномочий по опеке и попечительству на территории ЗАТО Видяево</t>
  </si>
  <si>
    <t>Основное мероприятие 1. «Исполнение полномочий по опеке и попечительству на территории ЗАТО Видяево»</t>
  </si>
  <si>
    <t>1.1.1.</t>
  </si>
  <si>
    <t>1.1.2.</t>
  </si>
  <si>
    <t>1.1.3.</t>
  </si>
  <si>
    <t>1.1.4.</t>
  </si>
  <si>
    <t>1.1.5.</t>
  </si>
  <si>
    <t>1.1.6.</t>
  </si>
  <si>
    <t>1.1.7.</t>
  </si>
  <si>
    <t>Содержание ребенка в семье опекуна (попечителя) и приемной семье</t>
  </si>
  <si>
    <t xml:space="preserve">Вознаграждение, причитающееся приемному родителю </t>
  </si>
  <si>
    <t>Предоставление мер социальной поддержки по оплате жилого помещения и 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</si>
  <si>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</si>
  <si>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</si>
  <si>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Организация и проведение городских, общественно значимых, культурно-массовых и культурных мероприятий
(Поощрение опекунов, попечителей, приемных родителей, усыновителей, патронатных воспитателей, 
поздравление семей, воспитывающих приемных детей, ко Дню матери России) 
</t>
  </si>
  <si>
    <t>Реализация мероприятий по социальной поддержке граждан, находящихся в трудной жизненной ситуации (Приобретение детям, находящимся в трудной жизненной ситуации, одежды, обуви, игр, игрушек, школьных принадлежностей, мягкого инвентаря, индивидуальных гигиенических средств, медицинских препаратов, лекарственных средств и др. в рамках профилактики социального сиротства)</t>
  </si>
  <si>
    <t xml:space="preserve">ОБУиО 
Отдел ОКСМП администрации ЗАТО Видяево
</t>
  </si>
  <si>
    <t>Вознаграждение, причитающееся приемному родителю, чел.</t>
  </si>
  <si>
    <t>Предоставление мер социальной поддержки по оплате жилого помещения и  коммунальных услуг детям-сиротам и детям, оставшимся без попечения родителей, лицам из числа детей-сирот и детей, оставшихся без попечения родителей, чел.</t>
  </si>
  <si>
    <t>Содержание ребенка в семье опекуна (попечителя) и приемной семье, чел.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</si>
  <si>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,чел.</t>
  </si>
  <si>
    <t xml:space="preserve">ОБУиО 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</si>
  <si>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патронат, чел.</t>
  </si>
  <si>
    <t xml:space="preserve">Организация и проведение городских, общественно значимых, культурно-массовых и культурных мероприятий
(Поощрение опекунов, попечителей, приемных родителей, усыновителей, патронатных воспитателей, 
поздравление семей, воспитывающих приемных детей, ко Дню матери России), чел.
</t>
  </si>
  <si>
    <t>МБУК «Центр культуры и досуга» ЗАТО Видяево</t>
  </si>
  <si>
    <t xml:space="preserve">Реализация мероприятий по социальной поддержке граждан, находящихся в трудной жизненной ситуации (Приобретение детям, находящимся в трудной жизненной ситуации, одежды, обуви, игр, игрушек, школьных принадлежностей, мягкого инвентаря, индивидуальных гигиенических средств, медицинских препаратов, лекарственных средств и др. в рамках профилактики социального сиротства) ,чел. </t>
  </si>
  <si>
    <t xml:space="preserve">                                                                                                                                                                                                                  Приложение к подпрограмме «Обеспечение выполнения государственных полномочий по опеке и попечительству на территории ЗАТО Видяево»</t>
  </si>
  <si>
    <t>Утверждена постановлением Администрации ЗАТО Видяево от 31.12.2013 №810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</si>
</sst>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6">
    <xf numFmtId="0" fontId="0" fillId="0" borderId="0" xfId="0" applyFont="1" applyAlignment="1">
      <alignment/>
    </xf>
    <xf numFmtId="0" fontId="55" fillId="0" borderId="0" xfId="0" applyFont="1" applyAlignment="1">
      <alignment readingOrder="1"/>
    </xf>
    <xf numFmtId="49" fontId="55" fillId="0" borderId="0" xfId="0" applyNumberFormat="1" applyFont="1" applyAlignment="1">
      <alignment readingOrder="1"/>
    </xf>
    <xf numFmtId="0" fontId="55" fillId="0" borderId="0" xfId="0" applyFont="1" applyAlignment="1">
      <alignment horizontal="center" readingOrder="1"/>
    </xf>
    <xf numFmtId="0" fontId="55" fillId="0" borderId="0" xfId="0" applyFont="1" applyAlignment="1">
      <alignment horizontal="left" readingOrder="1"/>
    </xf>
    <xf numFmtId="0" fontId="56" fillId="0" borderId="0" xfId="0" applyFont="1" applyAlignment="1">
      <alignment horizontal="left" readingOrder="1"/>
    </xf>
    <xf numFmtId="49" fontId="55" fillId="0" borderId="0" xfId="0" applyNumberFormat="1" applyFont="1" applyAlignment="1">
      <alignment horizontal="center" readingOrder="1"/>
    </xf>
    <xf numFmtId="49" fontId="56" fillId="0" borderId="0" xfId="0" applyNumberFormat="1" applyFont="1" applyAlignment="1">
      <alignment horizontal="center" readingOrder="1"/>
    </xf>
    <xf numFmtId="49" fontId="57" fillId="0" borderId="10" xfId="0" applyNumberFormat="1" applyFont="1" applyBorder="1" applyAlignment="1">
      <alignment horizontal="center" vertical="center" wrapText="1" readingOrder="1"/>
    </xf>
    <xf numFmtId="0" fontId="58" fillId="0" borderId="0" xfId="0" applyFont="1" applyAlignment="1">
      <alignment wrapText="1" readingOrder="1"/>
    </xf>
    <xf numFmtId="0" fontId="59" fillId="0" borderId="0" xfId="0" applyFont="1" applyAlignment="1">
      <alignment readingOrder="1"/>
    </xf>
    <xf numFmtId="0" fontId="58" fillId="0" borderId="0" xfId="0" applyFont="1" applyAlignment="1">
      <alignment readingOrder="1"/>
    </xf>
    <xf numFmtId="0" fontId="60" fillId="0" borderId="0" xfId="0" applyFont="1" applyAlignment="1">
      <alignment horizontal="right"/>
    </xf>
    <xf numFmtId="49" fontId="60" fillId="0" borderId="10" xfId="0" applyNumberFormat="1" applyFont="1" applyBorder="1" applyAlignment="1">
      <alignment horizontal="center" vertical="top" wrapText="1"/>
    </xf>
    <xf numFmtId="0" fontId="60" fillId="0" borderId="10" xfId="0" applyNumberFormat="1" applyFont="1" applyBorder="1" applyAlignment="1">
      <alignment horizontal="center" vertical="center" wrapText="1" readingOrder="1"/>
    </xf>
    <xf numFmtId="0" fontId="61" fillId="0" borderId="0" xfId="0" applyFont="1" applyAlignment="1">
      <alignment readingOrder="1"/>
    </xf>
    <xf numFmtId="49" fontId="57" fillId="0" borderId="10" xfId="0" applyNumberFormat="1" applyFont="1" applyBorder="1" applyAlignment="1">
      <alignment horizontal="center" wrapText="1" readingOrder="1"/>
    </xf>
    <xf numFmtId="0" fontId="60" fillId="0" borderId="11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49" fontId="57" fillId="0" borderId="10" xfId="0" applyNumberFormat="1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center" wrapText="1"/>
    </xf>
    <xf numFmtId="0" fontId="60" fillId="0" borderId="11" xfId="0" applyNumberFormat="1" applyFont="1" applyBorder="1" applyAlignment="1">
      <alignment horizontal="center" vertical="center" wrapText="1" readingOrder="1"/>
    </xf>
    <xf numFmtId="49" fontId="60" fillId="0" borderId="14" xfId="0" applyNumberFormat="1" applyFont="1" applyBorder="1" applyAlignment="1">
      <alignment horizontal="left" vertical="top" wrapText="1" readingOrder="1"/>
    </xf>
    <xf numFmtId="0" fontId="60" fillId="0" borderId="10" xfId="0" applyNumberFormat="1" applyFont="1" applyBorder="1" applyAlignment="1">
      <alignment horizontal="center" vertical="center" wrapText="1" readingOrder="1"/>
    </xf>
    <xf numFmtId="49" fontId="58" fillId="0" borderId="0" xfId="0" applyNumberFormat="1" applyFont="1" applyAlignment="1">
      <alignment readingOrder="1"/>
    </xf>
    <xf numFmtId="0" fontId="58" fillId="0" borderId="0" xfId="0" applyFont="1" applyAlignment="1">
      <alignment horizontal="center" readingOrder="1"/>
    </xf>
    <xf numFmtId="0" fontId="58" fillId="0" borderId="0" xfId="0" applyFont="1" applyAlignment="1">
      <alignment horizontal="left" readingOrder="1"/>
    </xf>
    <xf numFmtId="49" fontId="58" fillId="0" borderId="0" xfId="0" applyNumberFormat="1" applyFont="1" applyAlignment="1">
      <alignment horizontal="center" readingOrder="1"/>
    </xf>
    <xf numFmtId="0" fontId="58" fillId="0" borderId="0" xfId="0" applyFont="1" applyAlignment="1">
      <alignment/>
    </xf>
    <xf numFmtId="178" fontId="60" fillId="0" borderId="10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readingOrder="1"/>
    </xf>
    <xf numFmtId="0" fontId="57" fillId="0" borderId="10" xfId="0" applyFont="1" applyBorder="1" applyAlignment="1">
      <alignment horizontal="center" vertical="center" wrapText="1"/>
    </xf>
    <xf numFmtId="178" fontId="57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 readingOrder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readingOrder="1"/>
    </xf>
    <xf numFmtId="178" fontId="60" fillId="0" borderId="21" xfId="0" applyNumberFormat="1" applyFont="1" applyBorder="1" applyAlignment="1">
      <alignment horizontal="center" vertical="center" wrapText="1"/>
    </xf>
    <xf numFmtId="178" fontId="60" fillId="0" borderId="22" xfId="0" applyNumberFormat="1" applyFont="1" applyBorder="1" applyAlignment="1">
      <alignment horizontal="center" vertical="center" wrapText="1"/>
    </xf>
    <xf numFmtId="178" fontId="60" fillId="0" borderId="23" xfId="0" applyNumberFormat="1" applyFont="1" applyBorder="1" applyAlignment="1">
      <alignment horizontal="center" vertical="center" wrapText="1"/>
    </xf>
    <xf numFmtId="178" fontId="57" fillId="0" borderId="24" xfId="0" applyNumberFormat="1" applyFont="1" applyBorder="1" applyAlignment="1">
      <alignment horizontal="center" vertical="center" wrapText="1"/>
    </xf>
    <xf numFmtId="178" fontId="57" fillId="0" borderId="25" xfId="0" applyNumberFormat="1" applyFont="1" applyBorder="1" applyAlignment="1">
      <alignment horizontal="center" vertical="center" wrapText="1"/>
    </xf>
    <xf numFmtId="178" fontId="57" fillId="0" borderId="26" xfId="0" applyNumberFormat="1" applyFont="1" applyBorder="1" applyAlignment="1">
      <alignment horizontal="center" vertical="center" wrapText="1"/>
    </xf>
    <xf numFmtId="178" fontId="57" fillId="0" borderId="27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 readingOrder="1"/>
    </xf>
    <xf numFmtId="0" fontId="55" fillId="0" borderId="0" xfId="0" applyFont="1" applyAlignment="1">
      <alignment horizontal="center" vertical="top" readingOrder="1"/>
    </xf>
    <xf numFmtId="0" fontId="58" fillId="0" borderId="0" xfId="0" applyFont="1" applyAlignment="1">
      <alignment horizontal="left" vertical="center" wrapText="1" readingOrder="1"/>
    </xf>
    <xf numFmtId="0" fontId="55" fillId="0" borderId="0" xfId="0" applyFont="1" applyAlignment="1">
      <alignment horizontal="left" vertical="center" readingOrder="1"/>
    </xf>
    <xf numFmtId="0" fontId="58" fillId="0" borderId="0" xfId="0" applyFont="1" applyFill="1" applyAlignment="1">
      <alignment vertical="center"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 vertical="top" wrapText="1"/>
    </xf>
    <xf numFmtId="178" fontId="57" fillId="13" borderId="10" xfId="0" applyNumberFormat="1" applyFont="1" applyFill="1" applyBorder="1" applyAlignment="1">
      <alignment horizontal="center" vertical="center"/>
    </xf>
    <xf numFmtId="178" fontId="60" fillId="13" borderId="1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vertical="top" wrapText="1" readingOrder="1"/>
    </xf>
    <xf numFmtId="178" fontId="60" fillId="33" borderId="10" xfId="0" applyNumberFormat="1" applyFont="1" applyFill="1" applyBorder="1" applyAlignment="1">
      <alignment horizontal="center" vertical="center" wrapText="1"/>
    </xf>
    <xf numFmtId="178" fontId="57" fillId="33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178" fontId="60" fillId="33" borderId="10" xfId="0" applyNumberFormat="1" applyFont="1" applyFill="1" applyBorder="1" applyAlignment="1">
      <alignment horizontal="center" vertical="center"/>
    </xf>
    <xf numFmtId="178" fontId="58" fillId="0" borderId="0" xfId="0" applyNumberFormat="1" applyFont="1" applyAlignment="1">
      <alignment/>
    </xf>
    <xf numFmtId="178" fontId="57" fillId="13" borderId="10" xfId="0" applyNumberFormat="1" applyFont="1" applyFill="1" applyBorder="1" applyAlignment="1">
      <alignment horizontal="center" vertical="center" wrapText="1"/>
    </xf>
    <xf numFmtId="178" fontId="60" fillId="13" borderId="10" xfId="0" applyNumberFormat="1" applyFont="1" applyFill="1" applyBorder="1" applyAlignment="1">
      <alignment horizontal="center" vertical="center" wrapText="1"/>
    </xf>
    <xf numFmtId="1" fontId="58" fillId="0" borderId="0" xfId="0" applyNumberFormat="1" applyFont="1" applyAlignment="1">
      <alignment/>
    </xf>
    <xf numFmtId="178" fontId="60" fillId="33" borderId="10" xfId="0" applyNumberFormat="1" applyFont="1" applyFill="1" applyBorder="1" applyAlignment="1">
      <alignment horizontal="center" vertical="center" wrapText="1"/>
    </xf>
    <xf numFmtId="49" fontId="60" fillId="0" borderId="15" xfId="0" applyNumberFormat="1" applyFont="1" applyBorder="1" applyAlignment="1">
      <alignment horizontal="left" vertical="center" wrapText="1" readingOrder="1"/>
    </xf>
    <xf numFmtId="9" fontId="60" fillId="0" borderId="15" xfId="0" applyNumberFormat="1" applyFont="1" applyBorder="1" applyAlignment="1">
      <alignment horizontal="center" vertical="center" wrapText="1" readingOrder="1"/>
    </xf>
    <xf numFmtId="0" fontId="60" fillId="0" borderId="10" xfId="0" applyFont="1" applyBorder="1" applyAlignment="1">
      <alignment horizontal="center" vertical="top" wrapText="1"/>
    </xf>
    <xf numFmtId="178" fontId="60" fillId="0" borderId="10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0" fontId="60" fillId="0" borderId="11" xfId="0" applyNumberFormat="1" applyFont="1" applyBorder="1" applyAlignment="1">
      <alignment horizontal="center" vertical="center" wrapText="1" readingOrder="1"/>
    </xf>
    <xf numFmtId="0" fontId="57" fillId="0" borderId="10" xfId="0" applyFont="1" applyBorder="1" applyAlignment="1">
      <alignment horizontal="center" wrapText="1"/>
    </xf>
    <xf numFmtId="178" fontId="60" fillId="33" borderId="28" xfId="0" applyNumberFormat="1" applyFont="1" applyFill="1" applyBorder="1" applyAlignment="1">
      <alignment horizontal="center" vertical="center" wrapText="1" readingOrder="1"/>
    </xf>
    <xf numFmtId="0" fontId="60" fillId="0" borderId="10" xfId="0" applyFont="1" applyBorder="1" applyAlignment="1">
      <alignment vertical="center" wrapText="1"/>
    </xf>
    <xf numFmtId="178" fontId="60" fillId="0" borderId="10" xfId="0" applyNumberFormat="1" applyFont="1" applyBorder="1" applyAlignment="1">
      <alignment vertical="center" wrapText="1" readingOrder="1"/>
    </xf>
    <xf numFmtId="0" fontId="60" fillId="0" borderId="0" xfId="0" applyFont="1" applyAlignment="1">
      <alignment horizontal="center" wrapText="1"/>
    </xf>
    <xf numFmtId="49" fontId="60" fillId="0" borderId="15" xfId="0" applyNumberFormat="1" applyFont="1" applyBorder="1" applyAlignment="1">
      <alignment vertical="top" wrapText="1" readingOrder="1"/>
    </xf>
    <xf numFmtId="49" fontId="60" fillId="0" borderId="10" xfId="0" applyNumberFormat="1" applyFont="1" applyBorder="1" applyAlignment="1">
      <alignment vertical="top" wrapText="1" readingOrder="1"/>
    </xf>
    <xf numFmtId="178" fontId="60" fillId="0" borderId="11" xfId="0" applyNumberFormat="1" applyFont="1" applyBorder="1" applyAlignment="1">
      <alignment horizontal="center" vertical="center" wrapText="1" readingOrder="1"/>
    </xf>
    <xf numFmtId="178" fontId="60" fillId="0" borderId="15" xfId="0" applyNumberFormat="1" applyFont="1" applyBorder="1" applyAlignment="1">
      <alignment horizontal="center" vertical="center" wrapText="1" readingOrder="1"/>
    </xf>
    <xf numFmtId="49" fontId="60" fillId="0" borderId="11" xfId="0" applyNumberFormat="1" applyFont="1" applyBorder="1" applyAlignment="1">
      <alignment horizontal="center" vertical="top" wrapText="1" readingOrder="1"/>
    </xf>
    <xf numFmtId="0" fontId="60" fillId="0" borderId="15" xfId="0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 readingOrder="1"/>
    </xf>
    <xf numFmtId="0" fontId="60" fillId="0" borderId="10" xfId="0" applyFont="1" applyBorder="1" applyAlignment="1">
      <alignment vertical="top" wrapText="1"/>
    </xf>
    <xf numFmtId="0" fontId="60" fillId="0" borderId="11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 wrapText="1" readingOrder="1"/>
    </xf>
    <xf numFmtId="178" fontId="60" fillId="0" borderId="10" xfId="0" applyNumberFormat="1" applyFont="1" applyBorder="1" applyAlignment="1">
      <alignment horizontal="center" vertical="center" wrapText="1" readingOrder="1"/>
    </xf>
    <xf numFmtId="178" fontId="60" fillId="0" borderId="14" xfId="0" applyNumberFormat="1" applyFont="1" applyBorder="1" applyAlignment="1">
      <alignment horizontal="center" vertical="center" wrapText="1" readingOrder="1"/>
    </xf>
    <xf numFmtId="49" fontId="60" fillId="0" borderId="10" xfId="0" applyNumberFormat="1" applyFont="1" applyBorder="1" applyAlignment="1">
      <alignment horizontal="left" vertical="top" wrapText="1" readingOrder="1"/>
    </xf>
    <xf numFmtId="49" fontId="60" fillId="0" borderId="10" xfId="0" applyNumberFormat="1" applyFont="1" applyBorder="1" applyAlignment="1">
      <alignment horizontal="center" vertical="top" readingOrder="1"/>
    </xf>
    <xf numFmtId="49" fontId="60" fillId="0" borderId="11" xfId="0" applyNumberFormat="1" applyFont="1" applyBorder="1" applyAlignment="1">
      <alignment horizontal="center" vertical="top" readingOrder="1"/>
    </xf>
    <xf numFmtId="49" fontId="60" fillId="0" borderId="15" xfId="0" applyNumberFormat="1" applyFont="1" applyBorder="1" applyAlignment="1">
      <alignment horizontal="center" vertical="top" readingOrder="1"/>
    </xf>
    <xf numFmtId="178" fontId="55" fillId="0" borderId="0" xfId="0" applyNumberFormat="1" applyFont="1" applyAlignment="1">
      <alignment horizontal="center" vertical="center" readingOrder="1"/>
    </xf>
    <xf numFmtId="49" fontId="57" fillId="0" borderId="15" xfId="0" applyNumberFormat="1" applyFont="1" applyBorder="1" applyAlignment="1">
      <alignment horizontal="center" vertical="center" wrapText="1" readingOrder="1"/>
    </xf>
    <xf numFmtId="49" fontId="60" fillId="0" borderId="29" xfId="0" applyNumberFormat="1" applyFont="1" applyBorder="1" applyAlignment="1">
      <alignment horizontal="center" vertical="top" wrapText="1" readingOrder="1"/>
    </xf>
    <xf numFmtId="49" fontId="57" fillId="0" borderId="30" xfId="0" applyNumberFormat="1" applyFont="1" applyBorder="1" applyAlignment="1">
      <alignment horizontal="left" vertical="top" wrapText="1" readingOrder="1"/>
    </xf>
    <xf numFmtId="49" fontId="60" fillId="0" borderId="30" xfId="0" applyNumberFormat="1" applyFont="1" applyBorder="1" applyAlignment="1">
      <alignment horizontal="center" vertical="top" wrapText="1" readingOrder="1"/>
    </xf>
    <xf numFmtId="0" fontId="60" fillId="0" borderId="10" xfId="0" applyFont="1" applyBorder="1" applyAlignment="1">
      <alignment horizontal="left" vertical="top" wrapText="1"/>
    </xf>
    <xf numFmtId="178" fontId="57" fillId="0" borderId="10" xfId="0" applyNumberFormat="1" applyFont="1" applyBorder="1" applyAlignment="1">
      <alignment horizontal="center" vertical="center" wrapText="1" readingOrder="1"/>
    </xf>
    <xf numFmtId="49" fontId="60" fillId="0" borderId="11" xfId="0" applyNumberFormat="1" applyFont="1" applyBorder="1" applyAlignment="1">
      <alignment horizontal="left" vertical="top" wrapText="1" readingOrder="1"/>
    </xf>
    <xf numFmtId="49" fontId="60" fillId="0" borderId="10" xfId="0" applyNumberFormat="1" applyFont="1" applyBorder="1" applyAlignment="1">
      <alignment horizontal="left" vertical="top" wrapText="1" readingOrder="1"/>
    </xf>
    <xf numFmtId="178" fontId="60" fillId="0" borderId="10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178" fontId="60" fillId="33" borderId="10" xfId="0" applyNumberFormat="1" applyFont="1" applyFill="1" applyBorder="1" applyAlignment="1">
      <alignment horizontal="center" vertical="center" wrapText="1"/>
    </xf>
    <xf numFmtId="178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178" fontId="60" fillId="0" borderId="10" xfId="0" applyNumberFormat="1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left" vertical="top" wrapText="1"/>
    </xf>
    <xf numFmtId="49" fontId="57" fillId="0" borderId="31" xfId="0" applyNumberFormat="1" applyFont="1" applyBorder="1" applyAlignment="1">
      <alignment horizontal="left" vertical="center" wrapText="1" readingOrder="1"/>
    </xf>
    <xf numFmtId="49" fontId="60" fillId="0" borderId="32" xfId="0" applyNumberFormat="1" applyFont="1" applyBorder="1" applyAlignment="1">
      <alignment horizontal="center" vertical="center" wrapText="1" readingOrder="1"/>
    </xf>
    <xf numFmtId="49" fontId="57" fillId="0" borderId="11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left" vertical="top" wrapText="1"/>
    </xf>
    <xf numFmtId="0" fontId="57" fillId="0" borderId="33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center" vertical="center" wrapText="1"/>
    </xf>
    <xf numFmtId="178" fontId="56" fillId="0" borderId="10" xfId="0" applyNumberFormat="1" applyFont="1" applyBorder="1" applyAlignment="1">
      <alignment horizontal="center" readingOrder="1"/>
    </xf>
    <xf numFmtId="0" fontId="56" fillId="0" borderId="10" xfId="0" applyFont="1" applyBorder="1" applyAlignment="1">
      <alignment horizontal="center" readingOrder="1"/>
    </xf>
    <xf numFmtId="178" fontId="60" fillId="0" borderId="10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left" vertical="top" wrapText="1"/>
    </xf>
    <xf numFmtId="178" fontId="60" fillId="0" borderId="10" xfId="0" applyNumberFormat="1" applyFont="1" applyBorder="1" applyAlignment="1">
      <alignment horizontal="center" vertical="top" wrapText="1"/>
    </xf>
    <xf numFmtId="178" fontId="57" fillId="0" borderId="36" xfId="0" applyNumberFormat="1" applyFont="1" applyBorder="1" applyAlignment="1">
      <alignment horizontal="center" vertical="top" wrapText="1"/>
    </xf>
    <xf numFmtId="0" fontId="56" fillId="0" borderId="32" xfId="0" applyFont="1" applyBorder="1" applyAlignment="1">
      <alignment horizontal="center" readingOrder="1"/>
    </xf>
    <xf numFmtId="9" fontId="60" fillId="0" borderId="10" xfId="0" applyNumberFormat="1" applyFont="1" applyBorder="1" applyAlignment="1">
      <alignment horizontal="center" vertical="center" wrapText="1" readingOrder="1"/>
    </xf>
    <xf numFmtId="0" fontId="60" fillId="0" borderId="10" xfId="0" applyFont="1" applyBorder="1" applyAlignment="1">
      <alignment horizontal="center" wrapText="1" readingOrder="1"/>
    </xf>
    <xf numFmtId="0" fontId="60" fillId="0" borderId="10" xfId="0" applyFont="1" applyBorder="1" applyAlignment="1">
      <alignment horizontal="center" wrapText="1"/>
    </xf>
    <xf numFmtId="178" fontId="60" fillId="33" borderId="10" xfId="0" applyNumberFormat="1" applyFont="1" applyFill="1" applyBorder="1" applyAlignment="1">
      <alignment horizontal="center" vertical="center" wrapText="1" readingOrder="1"/>
    </xf>
    <xf numFmtId="178" fontId="57" fillId="33" borderId="10" xfId="0" applyNumberFormat="1" applyFont="1" applyFill="1" applyBorder="1" applyAlignment="1">
      <alignment horizontal="center" vertical="center" wrapText="1" readingOrder="1"/>
    </xf>
    <xf numFmtId="0" fontId="60" fillId="0" borderId="37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left" vertical="center" wrapText="1"/>
    </xf>
    <xf numFmtId="49" fontId="60" fillId="0" borderId="10" xfId="58" applyNumberFormat="1" applyFont="1" applyBorder="1" applyAlignment="1">
      <alignment horizontal="center" vertical="center" wrapText="1" readingOrder="1"/>
    </xf>
    <xf numFmtId="0" fontId="57" fillId="0" borderId="11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178" fontId="60" fillId="33" borderId="10" xfId="0" applyNumberFormat="1" applyFont="1" applyFill="1" applyBorder="1" applyAlignment="1">
      <alignment horizontal="center" vertical="center" wrapText="1"/>
    </xf>
    <xf numFmtId="178" fontId="57" fillId="0" borderId="11" xfId="0" applyNumberFormat="1" applyFont="1" applyBorder="1" applyAlignment="1">
      <alignment horizontal="center" vertical="center" wrapText="1" readingOrder="1"/>
    </xf>
    <xf numFmtId="178" fontId="57" fillId="0" borderId="28" xfId="0" applyNumberFormat="1" applyFont="1" applyBorder="1" applyAlignment="1">
      <alignment horizontal="center" vertical="center" wrapText="1" readingOrder="1"/>
    </xf>
    <xf numFmtId="178" fontId="57" fillId="0" borderId="15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 readingOrder="1"/>
    </xf>
    <xf numFmtId="178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center" wrapText="1" readingOrder="1"/>
    </xf>
    <xf numFmtId="0" fontId="60" fillId="0" borderId="10" xfId="0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178" fontId="60" fillId="0" borderId="15" xfId="0" applyNumberFormat="1" applyFont="1" applyBorder="1" applyAlignment="1">
      <alignment horizontal="center" vertical="center" wrapText="1" readingOrder="1"/>
    </xf>
    <xf numFmtId="178" fontId="60" fillId="0" borderId="10" xfId="0" applyNumberFormat="1" applyFont="1" applyBorder="1" applyAlignment="1">
      <alignment horizontal="center" vertical="center" wrapText="1" readingOrder="1"/>
    </xf>
    <xf numFmtId="178" fontId="60" fillId="0" borderId="28" xfId="0" applyNumberFormat="1" applyFont="1" applyBorder="1" applyAlignment="1">
      <alignment horizontal="center" vertical="center" wrapText="1" readingOrder="1"/>
    </xf>
    <xf numFmtId="49" fontId="60" fillId="0" borderId="11" xfId="0" applyNumberFormat="1" applyFont="1" applyBorder="1" applyAlignment="1">
      <alignment horizontal="center" vertical="center" wrapText="1" readingOrder="1"/>
    </xf>
    <xf numFmtId="178" fontId="60" fillId="0" borderId="11" xfId="0" applyNumberFormat="1" applyFont="1" applyBorder="1" applyAlignment="1">
      <alignment horizontal="center" vertical="center" wrapText="1"/>
    </xf>
    <xf numFmtId="178" fontId="57" fillId="0" borderId="10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 readingOrder="1"/>
    </xf>
    <xf numFmtId="0" fontId="60" fillId="0" borderId="28" xfId="0" applyFont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 wrapText="1"/>
    </xf>
    <xf numFmtId="178" fontId="60" fillId="0" borderId="28" xfId="0" applyNumberFormat="1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 readingOrder="1"/>
    </xf>
    <xf numFmtId="0" fontId="57" fillId="0" borderId="10" xfId="0" applyFont="1" applyBorder="1" applyAlignment="1">
      <alignment vertical="top" wrapText="1"/>
    </xf>
    <xf numFmtId="0" fontId="60" fillId="0" borderId="3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 readingOrder="1"/>
    </xf>
    <xf numFmtId="0" fontId="60" fillId="0" borderId="15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top" wrapText="1" readingOrder="1"/>
    </xf>
    <xf numFmtId="178" fontId="57" fillId="0" borderId="10" xfId="0" applyNumberFormat="1" applyFont="1" applyBorder="1" applyAlignment="1">
      <alignment horizontal="center" vertical="center" wrapText="1" readingOrder="1"/>
    </xf>
    <xf numFmtId="0" fontId="60" fillId="0" borderId="10" xfId="0" applyFont="1" applyBorder="1" applyAlignment="1">
      <alignment vertical="top" wrapText="1"/>
    </xf>
    <xf numFmtId="178" fontId="57" fillId="0" borderId="11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top" wrapText="1" readingOrder="1"/>
    </xf>
    <xf numFmtId="178" fontId="60" fillId="33" borderId="28" xfId="0" applyNumberFormat="1" applyFont="1" applyFill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 wrapText="1" readingOrder="1"/>
    </xf>
    <xf numFmtId="0" fontId="60" fillId="0" borderId="11" xfId="0" applyFont="1" applyBorder="1" applyAlignment="1">
      <alignment horizontal="left" vertical="center" wrapText="1" readingOrder="1"/>
    </xf>
    <xf numFmtId="0" fontId="60" fillId="0" borderId="15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 readingOrder="1"/>
    </xf>
    <xf numFmtId="0" fontId="60" fillId="0" borderId="14" xfId="0" applyFont="1" applyBorder="1" applyAlignment="1">
      <alignment horizontal="center" vertical="top" wrapText="1"/>
    </xf>
    <xf numFmtId="178" fontId="60" fillId="34" borderId="10" xfId="0" applyNumberFormat="1" applyFont="1" applyFill="1" applyBorder="1" applyAlignment="1">
      <alignment horizontal="center" vertical="top" wrapText="1"/>
    </xf>
    <xf numFmtId="178" fontId="60" fillId="33" borderId="10" xfId="0" applyNumberFormat="1" applyFont="1" applyFill="1" applyBorder="1" applyAlignment="1">
      <alignment horizontal="center" vertical="center" wrapText="1"/>
    </xf>
    <xf numFmtId="178" fontId="57" fillId="0" borderId="28" xfId="0" applyNumberFormat="1" applyFont="1" applyBorder="1" applyAlignment="1">
      <alignment horizontal="center" vertical="center" wrapText="1" readingOrder="1"/>
    </xf>
    <xf numFmtId="178" fontId="57" fillId="0" borderId="15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horizontal="center" vertical="center" wrapText="1"/>
    </xf>
    <xf numFmtId="178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178" fontId="60" fillId="0" borderId="15" xfId="0" applyNumberFormat="1" applyFont="1" applyBorder="1" applyAlignment="1">
      <alignment horizontal="center" vertical="center" wrapText="1" readingOrder="1"/>
    </xf>
    <xf numFmtId="178" fontId="60" fillId="0" borderId="28" xfId="0" applyNumberFormat="1" applyFont="1" applyBorder="1" applyAlignment="1">
      <alignment horizontal="center" vertical="center" wrapText="1" readingOrder="1"/>
    </xf>
    <xf numFmtId="178" fontId="60" fillId="0" borderId="11" xfId="0" applyNumberFormat="1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178" fontId="60" fillId="0" borderId="28" xfId="0" applyNumberFormat="1" applyFont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78" fontId="60" fillId="0" borderId="10" xfId="0" applyNumberFormat="1" applyFont="1" applyBorder="1" applyAlignment="1">
      <alignment horizontal="center" vertical="center" wrapText="1" readingOrder="1"/>
    </xf>
    <xf numFmtId="9" fontId="60" fillId="0" borderId="10" xfId="0" applyNumberFormat="1" applyFont="1" applyBorder="1" applyAlignment="1">
      <alignment horizontal="center" vertical="center" wrapText="1" readingOrder="1"/>
    </xf>
    <xf numFmtId="0" fontId="57" fillId="0" borderId="10" xfId="0" applyFont="1" applyBorder="1" applyAlignment="1">
      <alignment vertical="top" wrapText="1"/>
    </xf>
    <xf numFmtId="178" fontId="57" fillId="0" borderId="10" xfId="0" applyNumberFormat="1" applyFont="1" applyBorder="1" applyAlignment="1">
      <alignment horizontal="center" vertical="center" wrapText="1" readingOrder="1"/>
    </xf>
    <xf numFmtId="49" fontId="60" fillId="0" borderId="10" xfId="0" applyNumberFormat="1" applyFont="1" applyBorder="1" applyAlignment="1">
      <alignment horizontal="center" vertical="top" wrapText="1" readingOrder="1"/>
    </xf>
    <xf numFmtId="0" fontId="60" fillId="0" borderId="10" xfId="0" applyFont="1" applyBorder="1" applyAlignment="1">
      <alignment vertical="top" wrapText="1"/>
    </xf>
    <xf numFmtId="178" fontId="57" fillId="0" borderId="11" xfId="0" applyNumberFormat="1" applyFont="1" applyBorder="1" applyAlignment="1">
      <alignment horizontal="center" vertical="center" wrapText="1"/>
    </xf>
    <xf numFmtId="178" fontId="60" fillId="33" borderId="28" xfId="0" applyNumberFormat="1" applyFont="1" applyFill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 wrapText="1" readingOrder="1"/>
    </xf>
    <xf numFmtId="0" fontId="60" fillId="0" borderId="10" xfId="0" applyFont="1" applyBorder="1" applyAlignment="1">
      <alignment horizontal="center" vertical="top" wrapText="1" readingOrder="1"/>
    </xf>
    <xf numFmtId="0" fontId="60" fillId="0" borderId="15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 readingOrder="1"/>
    </xf>
    <xf numFmtId="178" fontId="60" fillId="33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 readingOrder="1"/>
    </xf>
    <xf numFmtId="178" fontId="57" fillId="34" borderId="10" xfId="0" applyNumberFormat="1" applyFont="1" applyFill="1" applyBorder="1" applyAlignment="1">
      <alignment horizontal="center" vertical="center" wrapText="1"/>
    </xf>
    <xf numFmtId="178" fontId="60" fillId="34" borderId="10" xfId="0" applyNumberFormat="1" applyFont="1" applyFill="1" applyBorder="1" applyAlignment="1">
      <alignment horizontal="center" vertical="center" wrapText="1"/>
    </xf>
    <xf numFmtId="178" fontId="60" fillId="34" borderId="11" xfId="0" applyNumberFormat="1" applyFont="1" applyFill="1" applyBorder="1" applyAlignment="1">
      <alignment horizontal="center" vertical="center" wrapText="1" readingOrder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178" fontId="60" fillId="0" borderId="28" xfId="0" applyNumberFormat="1" applyFont="1" applyFill="1" applyBorder="1" applyAlignment="1">
      <alignment horizontal="center" vertical="center" wrapText="1" readingOrder="1"/>
    </xf>
    <xf numFmtId="178" fontId="57" fillId="0" borderId="39" xfId="0" applyNumberFormat="1" applyFont="1" applyFill="1" applyBorder="1" applyAlignment="1">
      <alignment horizontal="center" vertical="top" wrapText="1"/>
    </xf>
    <xf numFmtId="49" fontId="60" fillId="0" borderId="0" xfId="0" applyNumberFormat="1" applyFont="1" applyFill="1" applyAlignment="1">
      <alignment horizontal="center" vertical="center" readingOrder="1"/>
    </xf>
    <xf numFmtId="0" fontId="60" fillId="0" borderId="0" xfId="0" applyFont="1" applyFill="1" applyAlignment="1">
      <alignment readingOrder="1"/>
    </xf>
    <xf numFmtId="0" fontId="60" fillId="0" borderId="0" xfId="0" applyFont="1" applyFill="1" applyAlignment="1">
      <alignment horizontal="center" vertical="center" readingOrder="1"/>
    </xf>
    <xf numFmtId="0" fontId="56" fillId="0" borderId="0" xfId="0" applyFont="1" applyFill="1" applyAlignment="1">
      <alignment readingOrder="1"/>
    </xf>
    <xf numFmtId="0" fontId="60" fillId="0" borderId="0" xfId="0" applyFont="1" applyFill="1" applyAlignment="1">
      <alignment horizontal="center" vertical="top" readingOrder="1"/>
    </xf>
    <xf numFmtId="0" fontId="57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left" vertical="top" wrapText="1"/>
    </xf>
    <xf numFmtId="178" fontId="57" fillId="0" borderId="11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left" vertical="top" wrapText="1" readingOrder="1"/>
    </xf>
    <xf numFmtId="0" fontId="60" fillId="0" borderId="10" xfId="0" applyFont="1" applyFill="1" applyBorder="1" applyAlignment="1">
      <alignment horizontal="center" vertical="top" wrapText="1" readingOrder="1"/>
    </xf>
    <xf numFmtId="0" fontId="56" fillId="0" borderId="0" xfId="0" applyFont="1" applyFill="1" applyAlignment="1">
      <alignment horizontal="left" vertical="top" readingOrder="1"/>
    </xf>
    <xf numFmtId="178" fontId="57" fillId="0" borderId="28" xfId="0" applyNumberFormat="1" applyFont="1" applyFill="1" applyBorder="1" applyAlignment="1">
      <alignment horizontal="center" vertical="center" wrapText="1" readingOrder="1"/>
    </xf>
    <xf numFmtId="9" fontId="60" fillId="0" borderId="11" xfId="0" applyNumberFormat="1" applyFont="1" applyFill="1" applyBorder="1" applyAlignment="1">
      <alignment horizontal="center" vertical="top" wrapText="1" readingOrder="1"/>
    </xf>
    <xf numFmtId="0" fontId="57" fillId="0" borderId="16" xfId="0" applyFont="1" applyFill="1" applyBorder="1" applyAlignment="1">
      <alignment horizontal="center" vertical="center" wrapText="1" readingOrder="1"/>
    </xf>
    <xf numFmtId="0" fontId="55" fillId="0" borderId="0" xfId="0" applyFont="1" applyFill="1" applyAlignment="1">
      <alignment readingOrder="1"/>
    </xf>
    <xf numFmtId="0" fontId="57" fillId="0" borderId="17" xfId="0" applyFont="1" applyFill="1" applyBorder="1" applyAlignment="1">
      <alignment horizontal="center" vertical="center" wrapText="1" readingOrder="1"/>
    </xf>
    <xf numFmtId="0" fontId="60" fillId="0" borderId="17" xfId="0" applyFont="1" applyFill="1" applyBorder="1" applyAlignment="1">
      <alignment horizontal="center" vertical="center" wrapText="1" readingOrder="1"/>
    </xf>
    <xf numFmtId="178" fontId="60" fillId="0" borderId="10" xfId="0" applyNumberFormat="1" applyFont="1" applyFill="1" applyBorder="1" applyAlignment="1">
      <alignment horizontal="center" vertical="top" wrapText="1"/>
    </xf>
    <xf numFmtId="178" fontId="60" fillId="0" borderId="21" xfId="0" applyNumberFormat="1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center" wrapText="1" readingOrder="1"/>
    </xf>
    <xf numFmtId="178" fontId="60" fillId="0" borderId="22" xfId="0" applyNumberFormat="1" applyFont="1" applyFill="1" applyBorder="1" applyAlignment="1">
      <alignment horizontal="center" vertical="top" wrapText="1"/>
    </xf>
    <xf numFmtId="178" fontId="60" fillId="0" borderId="23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 readingOrder="1"/>
    </xf>
    <xf numFmtId="178" fontId="57" fillId="0" borderId="10" xfId="0" applyNumberFormat="1" applyFont="1" applyFill="1" applyBorder="1" applyAlignment="1">
      <alignment horizontal="center" vertical="top" wrapText="1" readingOrder="1"/>
    </xf>
    <xf numFmtId="0" fontId="60" fillId="0" borderId="10" xfId="0" applyFont="1" applyFill="1" applyBorder="1" applyAlignment="1">
      <alignment horizontal="left" vertical="top" wrapText="1" readingOrder="1"/>
    </xf>
    <xf numFmtId="0" fontId="57" fillId="0" borderId="10" xfId="0" applyFont="1" applyFill="1" applyBorder="1" applyAlignment="1">
      <alignment horizontal="left" vertical="top" wrapText="1" readingOrder="1"/>
    </xf>
    <xf numFmtId="49" fontId="60" fillId="0" borderId="11" xfId="0" applyNumberFormat="1" applyFont="1" applyFill="1" applyBorder="1" applyAlignment="1">
      <alignment horizontal="center" vertical="top" wrapText="1" readingOrder="1"/>
    </xf>
    <xf numFmtId="0" fontId="57" fillId="0" borderId="40" xfId="0" applyFont="1" applyFill="1" applyBorder="1" applyAlignment="1">
      <alignment horizontal="left" vertical="center" wrapText="1" readingOrder="1"/>
    </xf>
    <xf numFmtId="178" fontId="57" fillId="0" borderId="41" xfId="0" applyNumberFormat="1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left" vertical="center" wrapText="1" readingOrder="1"/>
    </xf>
    <xf numFmtId="0" fontId="60" fillId="0" borderId="18" xfId="0" applyFont="1" applyFill="1" applyBorder="1" applyAlignment="1">
      <alignment horizontal="left" vertical="center" wrapText="1" readingOrder="1"/>
    </xf>
    <xf numFmtId="49" fontId="57" fillId="0" borderId="15" xfId="0" applyNumberFormat="1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49" fontId="60" fillId="0" borderId="10" xfId="0" applyNumberFormat="1" applyFont="1" applyFill="1" applyBorder="1" applyAlignment="1">
      <alignment horizontal="center" vertical="top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178" fontId="60" fillId="0" borderId="10" xfId="0" applyNumberFormat="1" applyFont="1" applyFill="1" applyBorder="1" applyAlignment="1">
      <alignment horizontal="center" vertical="center" wrapText="1" readingOrder="1"/>
    </xf>
    <xf numFmtId="178" fontId="57" fillId="0" borderId="11" xfId="0" applyNumberFormat="1" applyFont="1" applyFill="1" applyBorder="1" applyAlignment="1">
      <alignment horizontal="center" vertical="center" wrapText="1" readingOrder="1"/>
    </xf>
    <xf numFmtId="9" fontId="60" fillId="0" borderId="10" xfId="0" applyNumberFormat="1" applyFont="1" applyFill="1" applyBorder="1" applyAlignment="1">
      <alignment horizontal="center" vertical="top" wrapText="1" readingOrder="1"/>
    </xf>
    <xf numFmtId="0" fontId="60" fillId="0" borderId="28" xfId="0" applyFont="1" applyFill="1" applyBorder="1" applyAlignment="1">
      <alignment horizontal="center" vertical="top" wrapText="1" readingOrder="1"/>
    </xf>
    <xf numFmtId="49" fontId="57" fillId="0" borderId="10" xfId="0" applyNumberFormat="1" applyFont="1" applyFill="1" applyBorder="1" applyAlignment="1">
      <alignment horizontal="left" vertical="top" wrapText="1"/>
    </xf>
    <xf numFmtId="178" fontId="57" fillId="0" borderId="10" xfId="0" applyNumberFormat="1" applyFont="1" applyFill="1" applyBorder="1" applyAlignment="1">
      <alignment horizontal="center" vertical="center" wrapText="1" readingOrder="1"/>
    </xf>
    <xf numFmtId="49" fontId="57" fillId="0" borderId="10" xfId="0" applyNumberFormat="1" applyFont="1" applyFill="1" applyBorder="1" applyAlignment="1">
      <alignment horizontal="center" vertical="center" wrapText="1" readingOrder="1"/>
    </xf>
    <xf numFmtId="0" fontId="57" fillId="0" borderId="16" xfId="0" applyFont="1" applyFill="1" applyBorder="1" applyAlignment="1">
      <alignment horizontal="left" vertical="center" wrapText="1" readingOrder="1"/>
    </xf>
    <xf numFmtId="178" fontId="57" fillId="0" borderId="42" xfId="0" applyNumberFormat="1" applyFont="1" applyFill="1" applyBorder="1" applyAlignment="1">
      <alignment horizontal="center" vertical="center" wrapText="1" readingOrder="1"/>
    </xf>
    <xf numFmtId="178" fontId="57" fillId="0" borderId="43" xfId="0" applyNumberFormat="1" applyFont="1" applyFill="1" applyBorder="1" applyAlignment="1">
      <alignment horizontal="center" vertical="center" wrapText="1" readingOrder="1"/>
    </xf>
    <xf numFmtId="178" fontId="60" fillId="0" borderId="21" xfId="0" applyNumberFormat="1" applyFont="1" applyFill="1" applyBorder="1" applyAlignment="1">
      <alignment horizontal="center" vertical="center" wrapText="1" readingOrder="1"/>
    </xf>
    <xf numFmtId="0" fontId="60" fillId="0" borderId="35" xfId="0" applyFont="1" applyFill="1" applyBorder="1" applyAlignment="1">
      <alignment horizontal="left" vertical="center" wrapText="1" readingOrder="1"/>
    </xf>
    <xf numFmtId="178" fontId="60" fillId="0" borderId="44" xfId="0" applyNumberFormat="1" applyFont="1" applyFill="1" applyBorder="1" applyAlignment="1">
      <alignment horizontal="center" vertical="center" wrapText="1" readingOrder="1"/>
    </xf>
    <xf numFmtId="49" fontId="62" fillId="0" borderId="0" xfId="0" applyNumberFormat="1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left" vertical="top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45" xfId="0" applyFont="1" applyFill="1" applyBorder="1" applyAlignment="1">
      <alignment horizontal="left" vertical="top" wrapText="1" readingOrder="1"/>
    </xf>
    <xf numFmtId="0" fontId="62" fillId="0" borderId="45" xfId="0" applyFont="1" applyFill="1" applyBorder="1" applyAlignment="1">
      <alignment horizontal="center" vertical="top" wrapText="1" readingOrder="1"/>
    </xf>
    <xf numFmtId="0" fontId="62" fillId="0" borderId="0" xfId="0" applyFont="1" applyFill="1" applyBorder="1" applyAlignment="1">
      <alignment horizontal="center" vertical="top" wrapText="1" readingOrder="1"/>
    </xf>
    <xf numFmtId="49" fontId="62" fillId="0" borderId="0" xfId="0" applyNumberFormat="1" applyFont="1" applyFill="1" applyBorder="1" applyAlignment="1">
      <alignment horizontal="center" vertical="center" readingOrder="1"/>
    </xf>
    <xf numFmtId="0" fontId="62" fillId="0" borderId="0" xfId="0" applyFont="1" applyFill="1" applyBorder="1" applyAlignment="1">
      <alignment horizontal="left" vertical="top" readingOrder="1"/>
    </xf>
    <xf numFmtId="0" fontId="62" fillId="0" borderId="0" xfId="0" applyFont="1" applyFill="1" applyBorder="1" applyAlignment="1">
      <alignment horizontal="center" vertical="center" readingOrder="1"/>
    </xf>
    <xf numFmtId="0" fontId="62" fillId="0" borderId="0" xfId="0" applyFont="1" applyFill="1" applyBorder="1" applyAlignment="1">
      <alignment horizontal="center" vertical="top" readingOrder="1"/>
    </xf>
    <xf numFmtId="0" fontId="62" fillId="0" borderId="0" xfId="0" applyFont="1" applyFill="1" applyBorder="1" applyAlignment="1">
      <alignment readingOrder="1"/>
    </xf>
    <xf numFmtId="49" fontId="56" fillId="0" borderId="0" xfId="0" applyNumberFormat="1" applyFont="1" applyFill="1" applyBorder="1" applyAlignment="1">
      <alignment horizontal="center" vertical="center" readingOrder="1"/>
    </xf>
    <xf numFmtId="0" fontId="56" fillId="0" borderId="0" xfId="0" applyFont="1" applyFill="1" applyBorder="1" applyAlignment="1">
      <alignment readingOrder="1"/>
    </xf>
    <xf numFmtId="0" fontId="56" fillId="0" borderId="0" xfId="0" applyFont="1" applyFill="1" applyBorder="1" applyAlignment="1">
      <alignment horizontal="center" vertical="center" readingOrder="1"/>
    </xf>
    <xf numFmtId="0" fontId="56" fillId="0" borderId="0" xfId="0" applyFont="1" applyFill="1" applyBorder="1" applyAlignment="1">
      <alignment horizontal="center" vertical="top" readingOrder="1"/>
    </xf>
    <xf numFmtId="49" fontId="56" fillId="0" borderId="0" xfId="0" applyNumberFormat="1" applyFont="1" applyFill="1" applyAlignment="1">
      <alignment horizontal="center" vertical="center" readingOrder="1"/>
    </xf>
    <xf numFmtId="0" fontId="56" fillId="0" borderId="0" xfId="0" applyFont="1" applyFill="1" applyAlignment="1">
      <alignment horizontal="center" vertical="center" readingOrder="1"/>
    </xf>
    <xf numFmtId="0" fontId="56" fillId="0" borderId="0" xfId="0" applyFont="1" applyFill="1" applyAlignment="1">
      <alignment horizontal="center" vertical="top" readingOrder="1"/>
    </xf>
    <xf numFmtId="0" fontId="57" fillId="0" borderId="29" xfId="0" applyFont="1" applyFill="1" applyBorder="1" applyAlignment="1">
      <alignment horizontal="left" vertical="center" wrapText="1"/>
    </xf>
    <xf numFmtId="178" fontId="57" fillId="0" borderId="15" xfId="0" applyNumberFormat="1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/>
    </xf>
    <xf numFmtId="178" fontId="60" fillId="0" borderId="10" xfId="0" applyNumberFormat="1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top" wrapText="1" readingOrder="1"/>
    </xf>
    <xf numFmtId="0" fontId="60" fillId="0" borderId="11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vertical="top" wrapText="1" readingOrder="1"/>
    </xf>
    <xf numFmtId="49" fontId="60" fillId="0" borderId="15" xfId="0" applyNumberFormat="1" applyFont="1" applyFill="1" applyBorder="1" applyAlignment="1">
      <alignment horizontal="left" vertical="center" wrapText="1" readingOrder="1"/>
    </xf>
    <xf numFmtId="9" fontId="60" fillId="0" borderId="15" xfId="0" applyNumberFormat="1" applyFont="1" applyFill="1" applyBorder="1" applyAlignment="1">
      <alignment horizontal="center" vertical="center" wrapText="1" readingOrder="1"/>
    </xf>
    <xf numFmtId="178" fontId="60" fillId="0" borderId="15" xfId="0" applyNumberFormat="1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vertical="center" wrapText="1"/>
    </xf>
    <xf numFmtId="178" fontId="60" fillId="0" borderId="10" xfId="0" applyNumberFormat="1" applyFont="1" applyFill="1" applyBorder="1" applyAlignment="1">
      <alignment vertical="center" wrapText="1" readingOrder="1"/>
    </xf>
    <xf numFmtId="178" fontId="57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left" vertical="top" wrapText="1" readingOrder="1"/>
    </xf>
    <xf numFmtId="0" fontId="60" fillId="0" borderId="14" xfId="0" applyFont="1" applyFill="1" applyBorder="1" applyAlignment="1">
      <alignment horizontal="center" vertical="top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 readingOrder="1"/>
    </xf>
    <xf numFmtId="49" fontId="60" fillId="0" borderId="11" xfId="0" applyNumberFormat="1" applyFont="1" applyFill="1" applyBorder="1" applyAlignment="1">
      <alignment horizontal="center" vertical="center" wrapText="1" readingOrder="1"/>
    </xf>
    <xf numFmtId="49" fontId="60" fillId="0" borderId="10" xfId="0" applyNumberFormat="1" applyFont="1" applyFill="1" applyBorder="1" applyAlignment="1">
      <alignment horizontal="center" vertical="center" wrapText="1" readingOrder="1"/>
    </xf>
    <xf numFmtId="178" fontId="57" fillId="0" borderId="11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178" fontId="60" fillId="0" borderId="21" xfId="0" applyNumberFormat="1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178" fontId="60" fillId="0" borderId="23" xfId="0" applyNumberFormat="1" applyFont="1" applyFill="1" applyBorder="1" applyAlignment="1">
      <alignment horizontal="center" vertical="center" wrapText="1"/>
    </xf>
    <xf numFmtId="49" fontId="60" fillId="0" borderId="10" xfId="58" applyNumberFormat="1" applyFont="1" applyFill="1" applyBorder="1" applyAlignment="1">
      <alignment horizontal="center" vertical="center" wrapText="1" readingOrder="1"/>
    </xf>
    <xf numFmtId="49" fontId="60" fillId="0" borderId="10" xfId="0" applyNumberFormat="1" applyFont="1" applyFill="1" applyBorder="1" applyAlignment="1">
      <alignment horizontal="left" vertical="center" wrapText="1" readingOrder="1"/>
    </xf>
    <xf numFmtId="0" fontId="60" fillId="0" borderId="35" xfId="0" applyFont="1" applyFill="1" applyBorder="1" applyAlignment="1">
      <alignment horizontal="center" vertical="center" wrapText="1"/>
    </xf>
    <xf numFmtId="178" fontId="60" fillId="0" borderId="44" xfId="0" applyNumberFormat="1" applyFont="1" applyFill="1" applyBorder="1" applyAlignment="1">
      <alignment horizontal="center" vertical="center" wrapText="1"/>
    </xf>
    <xf numFmtId="178" fontId="57" fillId="0" borderId="21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178" fontId="57" fillId="0" borderId="22" xfId="0" applyNumberFormat="1" applyFont="1" applyFill="1" applyBorder="1" applyAlignment="1">
      <alignment horizontal="center" vertical="center" wrapText="1"/>
    </xf>
    <xf numFmtId="178" fontId="57" fillId="0" borderId="23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top" readingOrder="1"/>
    </xf>
    <xf numFmtId="0" fontId="55" fillId="0" borderId="0" xfId="0" applyFont="1" applyFill="1" applyAlignment="1">
      <alignment horizontal="center" vertical="center" readingOrder="1"/>
    </xf>
    <xf numFmtId="0" fontId="55" fillId="0" borderId="0" xfId="0" applyFont="1" applyFill="1" applyAlignment="1">
      <alignment horizontal="left" vertical="center" readingOrder="1"/>
    </xf>
    <xf numFmtId="0" fontId="55" fillId="0" borderId="0" xfId="0" applyFont="1" applyFill="1" applyAlignment="1">
      <alignment horizontal="center" readingOrder="1"/>
    </xf>
    <xf numFmtId="178" fontId="55" fillId="0" borderId="0" xfId="0" applyNumberFormat="1" applyFont="1" applyFill="1" applyAlignment="1">
      <alignment horizontal="center" vertical="center" readingOrder="1"/>
    </xf>
    <xf numFmtId="178" fontId="60" fillId="34" borderId="10" xfId="0" applyNumberFormat="1" applyFont="1" applyFill="1" applyBorder="1" applyAlignment="1">
      <alignment horizontal="center" vertical="center" wrapText="1" readingOrder="1"/>
    </xf>
    <xf numFmtId="0" fontId="60" fillId="0" borderId="0" xfId="0" applyFont="1" applyBorder="1" applyAlignment="1">
      <alignment horizontal="right" vertical="top" wrapText="1" readingOrder="1"/>
    </xf>
    <xf numFmtId="0" fontId="60" fillId="0" borderId="11" xfId="0" applyFont="1" applyFill="1" applyBorder="1" applyAlignment="1">
      <alignment horizontal="left" vertical="top" wrapText="1" readingOrder="1"/>
    </xf>
    <xf numFmtId="0" fontId="60" fillId="0" borderId="10" xfId="0" applyFont="1" applyFill="1" applyBorder="1" applyAlignment="1">
      <alignment horizontal="left" vertical="top" wrapText="1" readingOrder="1"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readingOrder="1"/>
    </xf>
    <xf numFmtId="0" fontId="60" fillId="0" borderId="0" xfId="0" applyFont="1" applyBorder="1" applyAlignment="1">
      <alignment horizontal="right" vertical="top" wrapText="1" readingOrder="1"/>
    </xf>
    <xf numFmtId="0" fontId="57" fillId="0" borderId="46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vertical="top" wrapText="1" readingOrder="1"/>
    </xf>
    <xf numFmtId="0" fontId="60" fillId="0" borderId="11" xfId="0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60" fillId="0" borderId="28" xfId="0" applyFont="1" applyBorder="1" applyAlignment="1">
      <alignment vertical="top" wrapText="1"/>
    </xf>
    <xf numFmtId="1" fontId="60" fillId="0" borderId="15" xfId="0" applyNumberFormat="1" applyFont="1" applyBorder="1" applyAlignment="1">
      <alignment vertical="center" wrapText="1" readingOrder="1"/>
    </xf>
    <xf numFmtId="0" fontId="60" fillId="0" borderId="0" xfId="0" applyFont="1" applyAlignment="1">
      <alignment horizontal="right" vertical="top" wrapText="1"/>
    </xf>
    <xf numFmtId="1" fontId="60" fillId="0" borderId="11" xfId="0" applyNumberFormat="1" applyFont="1" applyBorder="1" applyAlignment="1">
      <alignment horizontal="center" vertical="top" wrapText="1" readingOrder="1"/>
    </xf>
    <xf numFmtId="1" fontId="60" fillId="0" borderId="28" xfId="0" applyNumberFormat="1" applyFont="1" applyBorder="1" applyAlignment="1">
      <alignment vertical="top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0" fontId="60" fillId="0" borderId="0" xfId="0" applyFont="1" applyBorder="1" applyAlignment="1">
      <alignment horizontal="center" vertical="top" readingOrder="1"/>
    </xf>
    <xf numFmtId="0" fontId="60" fillId="0" borderId="28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 readingOrder="1"/>
    </xf>
    <xf numFmtId="0" fontId="60" fillId="0" borderId="0" xfId="0" applyFont="1" applyBorder="1" applyAlignment="1">
      <alignment horizontal="center" readingOrder="1"/>
    </xf>
    <xf numFmtId="0" fontId="60" fillId="0" borderId="0" xfId="0" applyFont="1" applyAlignment="1">
      <alignment vertical="top" wrapText="1" readingOrder="1"/>
    </xf>
    <xf numFmtId="2" fontId="60" fillId="0" borderId="21" xfId="0" applyNumberFormat="1" applyFont="1" applyFill="1" applyBorder="1" applyAlignment="1">
      <alignment horizontal="center" vertical="center" readingOrder="1"/>
    </xf>
    <xf numFmtId="2" fontId="60" fillId="0" borderId="22" xfId="0" applyNumberFormat="1" applyFont="1" applyFill="1" applyBorder="1" applyAlignment="1">
      <alignment horizontal="center" vertical="center" readingOrder="1"/>
    </xf>
    <xf numFmtId="2" fontId="60" fillId="0" borderId="23" xfId="0" applyNumberFormat="1" applyFont="1" applyFill="1" applyBorder="1" applyAlignment="1">
      <alignment horizontal="center" vertical="center" readingOrder="1"/>
    </xf>
    <xf numFmtId="2" fontId="57" fillId="0" borderId="42" xfId="0" applyNumberFormat="1" applyFont="1" applyFill="1" applyBorder="1" applyAlignment="1">
      <alignment horizontal="center" vertical="center" wrapText="1"/>
    </xf>
    <xf numFmtId="2" fontId="57" fillId="0" borderId="43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 readingOrder="1"/>
    </xf>
    <xf numFmtId="0" fontId="60" fillId="0" borderId="28" xfId="0" applyFont="1" applyFill="1" applyBorder="1" applyAlignment="1">
      <alignment horizontal="center" vertical="top" wrapText="1" readingOrder="1"/>
    </xf>
    <xf numFmtId="2" fontId="57" fillId="0" borderId="10" xfId="0" applyNumberFormat="1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top" wrapText="1"/>
    </xf>
    <xf numFmtId="0" fontId="63" fillId="33" borderId="48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/>
    </xf>
    <xf numFmtId="1" fontId="60" fillId="33" borderId="10" xfId="0" applyNumberFormat="1" applyFont="1" applyFill="1" applyBorder="1" applyAlignment="1">
      <alignment horizontal="center" vertical="center" wrapText="1"/>
    </xf>
    <xf numFmtId="0" fontId="57" fillId="33" borderId="49" xfId="0" applyFont="1" applyFill="1" applyBorder="1" applyAlignment="1">
      <alignment horizontal="left"/>
    </xf>
    <xf numFmtId="0" fontId="57" fillId="33" borderId="46" xfId="0" applyFont="1" applyFill="1" applyBorder="1" applyAlignment="1">
      <alignment horizontal="left"/>
    </xf>
    <xf numFmtId="0" fontId="57" fillId="33" borderId="32" xfId="0" applyFont="1" applyFill="1" applyBorder="1" applyAlignment="1">
      <alignment horizontal="left"/>
    </xf>
    <xf numFmtId="0" fontId="64" fillId="33" borderId="47" xfId="0" applyFont="1" applyFill="1" applyBorder="1" applyAlignment="1">
      <alignment horizontal="center" vertical="center" wrapText="1"/>
    </xf>
    <xf numFmtId="0" fontId="63" fillId="33" borderId="47" xfId="0" applyFont="1" applyFill="1" applyBorder="1" applyAlignment="1">
      <alignment horizontal="center" vertical="top" wrapText="1"/>
    </xf>
    <xf numFmtId="0" fontId="63" fillId="33" borderId="30" xfId="0" applyFont="1" applyFill="1" applyBorder="1" applyAlignment="1">
      <alignment horizontal="center" vertical="top" wrapText="1"/>
    </xf>
    <xf numFmtId="178" fontId="57" fillId="33" borderId="49" xfId="0" applyNumberFormat="1" applyFont="1" applyFill="1" applyBorder="1" applyAlignment="1">
      <alignment horizontal="left" vertical="center"/>
    </xf>
    <xf numFmtId="178" fontId="57" fillId="33" borderId="46" xfId="0" applyNumberFormat="1" applyFont="1" applyFill="1" applyBorder="1" applyAlignment="1">
      <alignment horizontal="left" vertical="center"/>
    </xf>
    <xf numFmtId="178" fontId="57" fillId="33" borderId="32" xfId="0" applyNumberFormat="1" applyFont="1" applyFill="1" applyBorder="1" applyAlignment="1">
      <alignment horizontal="left" vertical="center"/>
    </xf>
    <xf numFmtId="178" fontId="60" fillId="33" borderId="10" xfId="0" applyNumberFormat="1" applyFont="1" applyFill="1" applyBorder="1" applyAlignment="1">
      <alignment horizontal="center" vertical="center" wrapText="1"/>
    </xf>
    <xf numFmtId="178" fontId="60" fillId="13" borderId="47" xfId="0" applyNumberFormat="1" applyFont="1" applyFill="1" applyBorder="1" applyAlignment="1">
      <alignment horizontal="center" vertical="center" wrapText="1"/>
    </xf>
    <xf numFmtId="178" fontId="60" fillId="13" borderId="38" xfId="0" applyNumberFormat="1" applyFont="1" applyFill="1" applyBorder="1" applyAlignment="1">
      <alignment horizontal="center" vertical="center" wrapText="1"/>
    </xf>
    <xf numFmtId="178" fontId="65" fillId="33" borderId="10" xfId="0" applyNumberFormat="1" applyFont="1" applyFill="1" applyBorder="1" applyAlignment="1">
      <alignment horizontal="center" vertical="center" wrapText="1"/>
    </xf>
    <xf numFmtId="178" fontId="60" fillId="0" borderId="49" xfId="0" applyNumberFormat="1" applyFont="1" applyBorder="1" applyAlignment="1">
      <alignment horizontal="center" vertical="top" wrapText="1"/>
    </xf>
    <xf numFmtId="178" fontId="60" fillId="0" borderId="46" xfId="0" applyNumberFormat="1" applyFont="1" applyBorder="1" applyAlignment="1">
      <alignment horizontal="center" vertical="top" wrapText="1"/>
    </xf>
    <xf numFmtId="178" fontId="60" fillId="0" borderId="32" xfId="0" applyNumberFormat="1" applyFont="1" applyBorder="1" applyAlignment="1">
      <alignment horizontal="center" vertical="top" wrapText="1"/>
    </xf>
    <xf numFmtId="49" fontId="60" fillId="0" borderId="11" xfId="0" applyNumberFormat="1" applyFont="1" applyFill="1" applyBorder="1" applyAlignment="1">
      <alignment horizontal="center" vertical="top" wrapText="1" readingOrder="1"/>
    </xf>
    <xf numFmtId="49" fontId="60" fillId="0" borderId="28" xfId="0" applyNumberFormat="1" applyFont="1" applyFill="1" applyBorder="1" applyAlignment="1">
      <alignment horizontal="center" vertical="top" wrapText="1" readingOrder="1"/>
    </xf>
    <xf numFmtId="49" fontId="60" fillId="0" borderId="15" xfId="0" applyNumberFormat="1" applyFont="1" applyFill="1" applyBorder="1" applyAlignment="1">
      <alignment horizontal="center" vertical="top" wrapText="1" readingOrder="1"/>
    </xf>
    <xf numFmtId="49" fontId="60" fillId="0" borderId="11" xfId="0" applyNumberFormat="1" applyFont="1" applyFill="1" applyBorder="1" applyAlignment="1">
      <alignment horizontal="left" vertical="top" wrapText="1" readingOrder="1"/>
    </xf>
    <xf numFmtId="49" fontId="60" fillId="0" borderId="28" xfId="0" applyNumberFormat="1" applyFont="1" applyFill="1" applyBorder="1" applyAlignment="1">
      <alignment horizontal="left" vertical="top" wrapText="1" readingOrder="1"/>
    </xf>
    <xf numFmtId="49" fontId="60" fillId="0" borderId="11" xfId="0" applyNumberFormat="1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 wrapText="1" readingOrder="1"/>
    </xf>
    <xf numFmtId="49" fontId="60" fillId="0" borderId="28" xfId="0" applyNumberFormat="1" applyFont="1" applyFill="1" applyBorder="1" applyAlignment="1">
      <alignment horizontal="center" vertical="center" wrapText="1" readingOrder="1"/>
    </xf>
    <xf numFmtId="49" fontId="60" fillId="0" borderId="15" xfId="0" applyNumberFormat="1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horizontal="center" wrapText="1" readingOrder="1"/>
    </xf>
    <xf numFmtId="0" fontId="0" fillId="0" borderId="15" xfId="0" applyFill="1" applyBorder="1" applyAlignment="1">
      <alignment horizontal="center" wrapText="1" readingOrder="1"/>
    </xf>
    <xf numFmtId="49" fontId="60" fillId="0" borderId="10" xfId="0" applyNumberFormat="1" applyFont="1" applyFill="1" applyBorder="1" applyAlignment="1">
      <alignment horizontal="left" vertical="top" wrapText="1" readingOrder="1"/>
    </xf>
    <xf numFmtId="0" fontId="0" fillId="0" borderId="10" xfId="0" applyFill="1" applyBorder="1" applyAlignment="1">
      <alignment horizontal="left" wrapText="1" readingOrder="1"/>
    </xf>
    <xf numFmtId="0" fontId="6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49" fontId="60" fillId="0" borderId="11" xfId="0" applyNumberFormat="1" applyFont="1" applyBorder="1" applyAlignment="1">
      <alignment horizontal="left" vertical="top" wrapText="1" readingOrder="1"/>
    </xf>
    <xf numFmtId="49" fontId="60" fillId="0" borderId="28" xfId="0" applyNumberFormat="1" applyFont="1" applyBorder="1" applyAlignment="1">
      <alignment horizontal="left" vertical="top" wrapText="1" readingOrder="1"/>
    </xf>
    <xf numFmtId="49" fontId="60" fillId="0" borderId="15" xfId="0" applyNumberFormat="1" applyFont="1" applyBorder="1" applyAlignment="1">
      <alignment horizontal="left" vertical="top" wrapText="1" readingOrder="1"/>
    </xf>
    <xf numFmtId="49" fontId="60" fillId="0" borderId="11" xfId="0" applyNumberFormat="1" applyFont="1" applyBorder="1" applyAlignment="1">
      <alignment horizontal="center" vertical="center" wrapText="1" readingOrder="1"/>
    </xf>
    <xf numFmtId="49" fontId="60" fillId="0" borderId="15" xfId="0" applyNumberFormat="1" applyFont="1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  <xf numFmtId="0" fontId="0" fillId="0" borderId="28" xfId="0" applyBorder="1" applyAlignment="1">
      <alignment horizontal="center" vertical="center" wrapText="1" readingOrder="1"/>
    </xf>
    <xf numFmtId="0" fontId="60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49" xfId="0" applyFont="1" applyBorder="1" applyAlignment="1">
      <alignment horizontal="center" vertical="top" wrapText="1"/>
    </xf>
    <xf numFmtId="0" fontId="57" fillId="0" borderId="46" xfId="0" applyFont="1" applyBorder="1" applyAlignment="1">
      <alignment horizontal="center" vertical="top" wrapText="1"/>
    </xf>
    <xf numFmtId="0" fontId="57" fillId="0" borderId="32" xfId="0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center" vertical="top" wrapText="1" readingOrder="1"/>
    </xf>
    <xf numFmtId="49" fontId="60" fillId="0" borderId="28" xfId="0" applyNumberFormat="1" applyFont="1" applyBorder="1" applyAlignment="1">
      <alignment horizontal="center" vertical="top" wrapText="1" readingOrder="1"/>
    </xf>
    <xf numFmtId="49" fontId="60" fillId="0" borderId="15" xfId="0" applyNumberFormat="1" applyFont="1" applyBorder="1" applyAlignment="1">
      <alignment horizontal="center" vertical="top" wrapText="1" readingOrder="1"/>
    </xf>
    <xf numFmtId="0" fontId="60" fillId="0" borderId="0" xfId="0" applyFont="1" applyBorder="1" applyAlignment="1">
      <alignment horizontal="right" vertical="top" wrapText="1" readingOrder="1"/>
    </xf>
    <xf numFmtId="0" fontId="60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0" fontId="0" fillId="0" borderId="28" xfId="0" applyBorder="1" applyAlignment="1">
      <alignment horizontal="center" wrapText="1" readingOrder="1"/>
    </xf>
    <xf numFmtId="0" fontId="0" fillId="0" borderId="15" xfId="0" applyBorder="1" applyAlignment="1">
      <alignment horizontal="center" wrapText="1" readingOrder="1"/>
    </xf>
    <xf numFmtId="0" fontId="0" fillId="0" borderId="28" xfId="0" applyBorder="1" applyAlignment="1">
      <alignment horizontal="left" wrapText="1" readingOrder="1"/>
    </xf>
    <xf numFmtId="0" fontId="0" fillId="0" borderId="15" xfId="0" applyBorder="1" applyAlignment="1">
      <alignment horizontal="left" wrapText="1" readingOrder="1"/>
    </xf>
    <xf numFmtId="0" fontId="60" fillId="0" borderId="11" xfId="0" applyFont="1" applyBorder="1" applyAlignment="1">
      <alignment horizontal="center" vertical="top" wrapText="1" readingOrder="1"/>
    </xf>
    <xf numFmtId="0" fontId="0" fillId="0" borderId="28" xfId="0" applyBorder="1" applyAlignment="1">
      <alignment wrapText="1" readingOrder="1"/>
    </xf>
    <xf numFmtId="0" fontId="0" fillId="0" borderId="15" xfId="0" applyBorder="1" applyAlignment="1">
      <alignment wrapText="1" readingOrder="1"/>
    </xf>
    <xf numFmtId="0" fontId="60" fillId="0" borderId="15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center" wrapText="1" readingOrder="1"/>
    </xf>
    <xf numFmtId="49" fontId="57" fillId="0" borderId="30" xfId="0" applyNumberFormat="1" applyFont="1" applyBorder="1" applyAlignment="1">
      <alignment horizontal="left" vertical="center" wrapText="1" readingOrder="1"/>
    </xf>
    <xf numFmtId="49" fontId="57" fillId="0" borderId="48" xfId="0" applyNumberFormat="1" applyFont="1" applyBorder="1" applyAlignment="1">
      <alignment horizontal="left" vertical="center" wrapText="1" readingOrder="1"/>
    </xf>
    <xf numFmtId="49" fontId="57" fillId="0" borderId="29" xfId="0" applyNumberFormat="1" applyFont="1" applyBorder="1" applyAlignment="1">
      <alignment horizontal="left" vertical="center" wrapText="1" readingOrder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top" wrapText="1" readingOrder="1"/>
    </xf>
    <xf numFmtId="0" fontId="60" fillId="0" borderId="15" xfId="0" applyFont="1" applyBorder="1" applyAlignment="1">
      <alignment horizontal="center" vertical="top" wrapText="1" readingOrder="1"/>
    </xf>
    <xf numFmtId="49" fontId="60" fillId="0" borderId="10" xfId="0" applyNumberFormat="1" applyFont="1" applyBorder="1" applyAlignment="1">
      <alignment horizontal="center" vertical="top" wrapText="1" readingOrder="1"/>
    </xf>
    <xf numFmtId="0" fontId="60" fillId="0" borderId="49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49" fontId="60" fillId="0" borderId="11" xfId="0" applyNumberFormat="1" applyFont="1" applyBorder="1" applyAlignment="1">
      <alignment horizontal="left" vertical="center" wrapText="1" readingOrder="1"/>
    </xf>
    <xf numFmtId="49" fontId="60" fillId="0" borderId="10" xfId="0" applyNumberFormat="1" applyFont="1" applyBorder="1" applyAlignment="1">
      <alignment horizontal="left" vertical="center" wrapText="1" readingOrder="1"/>
    </xf>
    <xf numFmtId="0" fontId="60" fillId="0" borderId="32" xfId="0" applyFont="1" applyFill="1" applyBorder="1" applyAlignment="1">
      <alignment horizontal="left" vertical="center" wrapText="1" readingOrder="1"/>
    </xf>
    <xf numFmtId="49" fontId="57" fillId="0" borderId="49" xfId="0" applyNumberFormat="1" applyFont="1" applyBorder="1" applyAlignment="1">
      <alignment horizontal="left" vertical="center" wrapText="1" readingOrder="1"/>
    </xf>
    <xf numFmtId="49" fontId="57" fillId="0" borderId="46" xfId="0" applyNumberFormat="1" applyFont="1" applyBorder="1" applyAlignment="1">
      <alignment horizontal="left" vertical="center" wrapText="1" readingOrder="1"/>
    </xf>
    <xf numFmtId="49" fontId="57" fillId="0" borderId="32" xfId="0" applyNumberFormat="1" applyFont="1" applyBorder="1" applyAlignment="1">
      <alignment horizontal="left" vertical="center" wrapText="1" readingOrder="1"/>
    </xf>
    <xf numFmtId="49" fontId="60" fillId="0" borderId="10" xfId="0" applyNumberFormat="1" applyFont="1" applyFill="1" applyBorder="1" applyAlignment="1">
      <alignment horizontal="left" vertical="center" wrapText="1" readingOrder="1"/>
    </xf>
    <xf numFmtId="49" fontId="60" fillId="0" borderId="11" xfId="0" applyNumberFormat="1" applyFont="1" applyFill="1" applyBorder="1" applyAlignment="1">
      <alignment horizontal="left" vertical="center" wrapText="1" readingOrder="1"/>
    </xf>
    <xf numFmtId="0" fontId="0" fillId="0" borderId="28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178" fontId="57" fillId="34" borderId="42" xfId="0" applyNumberFormat="1" applyFont="1" applyFill="1" applyBorder="1" applyAlignment="1">
      <alignment horizontal="center" vertical="center" wrapText="1"/>
    </xf>
    <xf numFmtId="178" fontId="57" fillId="34" borderId="10" xfId="0" applyNumberFormat="1" applyFont="1" applyFill="1" applyBorder="1" applyAlignment="1">
      <alignment horizontal="center" vertical="center" wrapText="1"/>
    </xf>
    <xf numFmtId="178" fontId="57" fillId="0" borderId="42" xfId="0" applyNumberFormat="1" applyFont="1" applyFill="1" applyBorder="1" applyAlignment="1">
      <alignment horizontal="center" vertical="center" wrapText="1"/>
    </xf>
    <xf numFmtId="178" fontId="57" fillId="0" borderId="10" xfId="0" applyNumberFormat="1" applyFont="1" applyFill="1" applyBorder="1" applyAlignment="1">
      <alignment horizontal="center" vertical="center" wrapText="1"/>
    </xf>
    <xf numFmtId="178" fontId="57" fillId="0" borderId="43" xfId="0" applyNumberFormat="1" applyFont="1" applyFill="1" applyBorder="1" applyAlignment="1">
      <alignment horizontal="center" vertical="center" wrapText="1"/>
    </xf>
    <xf numFmtId="178" fontId="57" fillId="0" borderId="21" xfId="0" applyNumberFormat="1" applyFont="1" applyFill="1" applyBorder="1" applyAlignment="1">
      <alignment horizontal="center" vertical="center" wrapText="1"/>
    </xf>
    <xf numFmtId="9" fontId="60" fillId="0" borderId="10" xfId="0" applyNumberFormat="1" applyFont="1" applyFill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top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 readingOrder="1"/>
    </xf>
    <xf numFmtId="0" fontId="60" fillId="0" borderId="38" xfId="0" applyFont="1" applyFill="1" applyBorder="1" applyAlignment="1">
      <alignment horizontal="left" vertical="center" wrapText="1" readingOrder="1"/>
    </xf>
    <xf numFmtId="0" fontId="60" fillId="0" borderId="29" xfId="0" applyFont="1" applyFill="1" applyBorder="1" applyAlignment="1">
      <alignment horizontal="left" vertical="center" wrapText="1" readingOrder="1"/>
    </xf>
    <xf numFmtId="0" fontId="60" fillId="0" borderId="10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horizontal="center" vertical="top" wrapText="1"/>
    </xf>
    <xf numFmtId="49" fontId="60" fillId="0" borderId="11" xfId="58" applyNumberFormat="1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178" fontId="60" fillId="0" borderId="28" xfId="0" applyNumberFormat="1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horizontal="left" vertical="top" wrapText="1" readingOrder="1"/>
    </xf>
    <xf numFmtId="0" fontId="0" fillId="0" borderId="15" xfId="0" applyFill="1" applyBorder="1" applyAlignment="1">
      <alignment horizontal="left" vertical="top" wrapText="1" readingOrder="1"/>
    </xf>
    <xf numFmtId="0" fontId="60" fillId="0" borderId="11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center" wrapText="1" readingOrder="1"/>
    </xf>
    <xf numFmtId="49" fontId="0" fillId="0" borderId="28" xfId="0" applyNumberFormat="1" applyFill="1" applyBorder="1" applyAlignment="1">
      <alignment horizontal="center" vertical="center" wrapText="1" readingOrder="1"/>
    </xf>
    <xf numFmtId="49" fontId="0" fillId="0" borderId="15" xfId="0" applyNumberForma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/>
    </xf>
    <xf numFmtId="178" fontId="60" fillId="0" borderId="15" xfId="0" applyNumberFormat="1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horizontal="left" vertical="center" wrapText="1" readingOrder="1"/>
    </xf>
    <xf numFmtId="178" fontId="57" fillId="0" borderId="10" xfId="0" applyNumberFormat="1" applyFont="1" applyFill="1" applyBorder="1" applyAlignment="1">
      <alignment horizontal="center" vertical="center" wrapText="1" readingOrder="1"/>
    </xf>
    <xf numFmtId="49" fontId="60" fillId="0" borderId="28" xfId="0" applyNumberFormat="1" applyFont="1" applyFill="1" applyBorder="1" applyAlignment="1">
      <alignment horizontal="left" vertical="center" wrapText="1" readingOrder="1"/>
    </xf>
    <xf numFmtId="0" fontId="60" fillId="0" borderId="28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60" fillId="0" borderId="10" xfId="0" applyFont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60" fillId="0" borderId="11" xfId="0" applyFont="1" applyFill="1" applyBorder="1" applyAlignment="1">
      <alignment horizontal="left" vertical="top" wrapText="1" readingOrder="1"/>
    </xf>
    <xf numFmtId="178" fontId="60" fillId="0" borderId="10" xfId="0" applyNumberFormat="1" applyFont="1" applyFill="1" applyBorder="1" applyAlignment="1">
      <alignment horizontal="center" vertical="center" wrapText="1" readingOrder="1"/>
    </xf>
    <xf numFmtId="178" fontId="60" fillId="0" borderId="10" xfId="0" applyNumberFormat="1" applyFont="1" applyFill="1" applyBorder="1" applyAlignment="1">
      <alignment horizontal="center" vertical="center" wrapText="1"/>
    </xf>
    <xf numFmtId="49" fontId="57" fillId="0" borderId="47" xfId="0" applyNumberFormat="1" applyFont="1" applyFill="1" applyBorder="1" applyAlignment="1">
      <alignment horizontal="left" vertical="center" wrapText="1" readingOrder="1"/>
    </xf>
    <xf numFmtId="49" fontId="57" fillId="0" borderId="0" xfId="0" applyNumberFormat="1" applyFont="1" applyFill="1" applyBorder="1" applyAlignment="1">
      <alignment horizontal="left" vertical="center" wrapText="1" readingOrder="1"/>
    </xf>
    <xf numFmtId="49" fontId="57" fillId="0" borderId="38" xfId="0" applyNumberFormat="1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vertical="center" wrapText="1" readingOrder="1"/>
    </xf>
    <xf numFmtId="0" fontId="0" fillId="0" borderId="15" xfId="0" applyFill="1" applyBorder="1" applyAlignment="1">
      <alignment vertical="center" wrapText="1" readingOrder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readingOrder="1"/>
    </xf>
    <xf numFmtId="0" fontId="0" fillId="0" borderId="28" xfId="0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28" xfId="0" applyNumberFormat="1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readingOrder="1"/>
    </xf>
    <xf numFmtId="178" fontId="60" fillId="0" borderId="11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top" wrapText="1" readingOrder="1"/>
    </xf>
    <xf numFmtId="0" fontId="0" fillId="0" borderId="15" xfId="0" applyFill="1" applyBorder="1" applyAlignment="1">
      <alignment horizontal="center" vertical="top" wrapText="1" readingOrder="1"/>
    </xf>
    <xf numFmtId="178" fontId="57" fillId="0" borderId="11" xfId="0" applyNumberFormat="1" applyFont="1" applyFill="1" applyBorder="1" applyAlignment="1">
      <alignment horizontal="center" vertical="center" wrapText="1" readingOrder="1"/>
    </xf>
    <xf numFmtId="178" fontId="57" fillId="0" borderId="28" xfId="0" applyNumberFormat="1" applyFont="1" applyFill="1" applyBorder="1" applyAlignment="1">
      <alignment horizontal="center" vertical="center" wrapText="1" readingOrder="1"/>
    </xf>
    <xf numFmtId="0" fontId="57" fillId="0" borderId="28" xfId="0" applyFont="1" applyFill="1" applyBorder="1" applyAlignment="1">
      <alignment horizontal="left" vertical="center" wrapText="1"/>
    </xf>
    <xf numFmtId="178" fontId="57" fillId="0" borderId="11" xfId="0" applyNumberFormat="1" applyFont="1" applyFill="1" applyBorder="1" applyAlignment="1">
      <alignment horizontal="center" vertical="center" wrapText="1"/>
    </xf>
    <xf numFmtId="178" fontId="57" fillId="0" borderId="28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horizontal="left" vertical="center" wrapText="1" readingOrder="1"/>
    </xf>
    <xf numFmtId="9" fontId="60" fillId="0" borderId="10" xfId="0" applyNumberFormat="1" applyFont="1" applyFill="1" applyBorder="1" applyAlignment="1">
      <alignment horizontal="center" vertical="center" wrapText="1" readingOrder="1"/>
    </xf>
    <xf numFmtId="178" fontId="57" fillId="0" borderId="15" xfId="0" applyNumberFormat="1" applyFont="1" applyFill="1" applyBorder="1" applyAlignment="1">
      <alignment horizontal="center" vertical="center" wrapText="1" readingOrder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top" wrapText="1" readingOrder="1"/>
    </xf>
    <xf numFmtId="0" fontId="0" fillId="0" borderId="15" xfId="0" applyBorder="1" applyAlignment="1">
      <alignment vertical="top" wrapText="1" readingOrder="1"/>
    </xf>
    <xf numFmtId="0" fontId="0" fillId="0" borderId="28" xfId="0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49" fontId="60" fillId="0" borderId="11" xfId="0" applyNumberFormat="1" applyFont="1" applyBorder="1" applyAlignment="1">
      <alignment vertical="top" wrapText="1" readingOrder="1"/>
    </xf>
    <xf numFmtId="49" fontId="60" fillId="0" borderId="11" xfId="0" applyNumberFormat="1" applyFont="1" applyFill="1" applyBorder="1" applyAlignment="1">
      <alignment vertical="top" wrapText="1" readingOrder="1"/>
    </xf>
    <xf numFmtId="0" fontId="0" fillId="0" borderId="15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left" vertical="center" wrapText="1" readingOrder="1"/>
    </xf>
    <xf numFmtId="0" fontId="0" fillId="0" borderId="10" xfId="0" applyBorder="1" applyAlignment="1">
      <alignment horizontal="center" vertical="center" wrapText="1" readingOrder="1"/>
    </xf>
    <xf numFmtId="178" fontId="57" fillId="0" borderId="11" xfId="0" applyNumberFormat="1" applyFont="1" applyBorder="1" applyAlignment="1">
      <alignment horizontal="center" vertical="center" wrapText="1" readingOrder="1"/>
    </xf>
    <xf numFmtId="178" fontId="57" fillId="0" borderId="28" xfId="0" applyNumberFormat="1" applyFont="1" applyBorder="1" applyAlignment="1">
      <alignment horizontal="center" vertical="center" wrapText="1" readingOrder="1"/>
    </xf>
    <xf numFmtId="178" fontId="57" fillId="0" borderId="15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left" vertical="center" wrapText="1" readingOrder="1"/>
    </xf>
    <xf numFmtId="0" fontId="0" fillId="0" borderId="28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60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7" fillId="0" borderId="11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 readingOrder="1"/>
    </xf>
    <xf numFmtId="178" fontId="57" fillId="0" borderId="42" xfId="0" applyNumberFormat="1" applyFont="1" applyBorder="1" applyAlignment="1">
      <alignment horizontal="center" vertical="center" wrapText="1"/>
    </xf>
    <xf numFmtId="178" fontId="57" fillId="0" borderId="10" xfId="0" applyNumberFormat="1" applyFont="1" applyBorder="1" applyAlignment="1">
      <alignment horizontal="center" vertical="center" wrapText="1"/>
    </xf>
    <xf numFmtId="178" fontId="57" fillId="0" borderId="43" xfId="0" applyNumberFormat="1" applyFont="1" applyBorder="1" applyAlignment="1">
      <alignment horizontal="center" vertical="center" wrapText="1"/>
    </xf>
    <xf numFmtId="178" fontId="57" fillId="0" borderId="21" xfId="0" applyNumberFormat="1" applyFont="1" applyBorder="1" applyAlignment="1">
      <alignment horizontal="center" vertical="center" wrapText="1"/>
    </xf>
    <xf numFmtId="0" fontId="60" fillId="0" borderId="45" xfId="0" applyFont="1" applyBorder="1" applyAlignment="1">
      <alignment horizontal="left" vertical="center" wrapText="1" readingOrder="1"/>
    </xf>
    <xf numFmtId="0" fontId="60" fillId="0" borderId="0" xfId="0" applyFont="1" applyBorder="1" applyAlignment="1">
      <alignment horizontal="left" vertical="center" wrapText="1" readingOrder="1"/>
    </xf>
    <xf numFmtId="0" fontId="0" fillId="0" borderId="48" xfId="0" applyBorder="1" applyAlignment="1">
      <alignment horizontal="left" vertical="center" wrapText="1" readingOrder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49" xfId="0" applyBorder="1" applyAlignment="1">
      <alignment horizontal="center" vertical="top" wrapText="1"/>
    </xf>
    <xf numFmtId="0" fontId="57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8" fontId="60" fillId="33" borderId="11" xfId="0" applyNumberFormat="1" applyFont="1" applyFill="1" applyBorder="1" applyAlignment="1">
      <alignment horizontal="center" vertical="center" wrapText="1"/>
    </xf>
    <xf numFmtId="178" fontId="60" fillId="33" borderId="15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 wrapText="1" readingOrder="1"/>
    </xf>
    <xf numFmtId="178" fontId="60" fillId="33" borderId="15" xfId="0" applyNumberFormat="1" applyFont="1" applyFill="1" applyBorder="1" applyAlignment="1">
      <alignment horizontal="center" vertical="center" wrapText="1" readingOrder="1"/>
    </xf>
    <xf numFmtId="178" fontId="57" fillId="33" borderId="11" xfId="0" applyNumberFormat="1" applyFont="1" applyFill="1" applyBorder="1" applyAlignment="1">
      <alignment horizontal="center" vertical="center" wrapText="1" readingOrder="1"/>
    </xf>
    <xf numFmtId="178" fontId="57" fillId="33" borderId="28" xfId="0" applyNumberFormat="1" applyFont="1" applyFill="1" applyBorder="1" applyAlignment="1">
      <alignment horizontal="center" vertical="center" wrapText="1" readingOrder="1"/>
    </xf>
    <xf numFmtId="178" fontId="57" fillId="33" borderId="15" xfId="0" applyNumberFormat="1" applyFont="1" applyFill="1" applyBorder="1" applyAlignment="1">
      <alignment horizontal="center" vertical="center" wrapText="1" readingOrder="1"/>
    </xf>
    <xf numFmtId="0" fontId="0" fillId="0" borderId="15" xfId="0" applyBorder="1" applyAlignment="1">
      <alignment/>
    </xf>
    <xf numFmtId="0" fontId="60" fillId="0" borderId="11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0" fillId="0" borderId="1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178" fontId="60" fillId="0" borderId="15" xfId="0" applyNumberFormat="1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 readingOrder="1"/>
    </xf>
    <xf numFmtId="178" fontId="60" fillId="0" borderId="28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178" fontId="60" fillId="0" borderId="15" xfId="0" applyNumberFormat="1" applyFont="1" applyBorder="1" applyAlignment="1">
      <alignment horizontal="center" vertical="center" wrapText="1" readingOrder="1"/>
    </xf>
    <xf numFmtId="0" fontId="60" fillId="0" borderId="28" xfId="0" applyFont="1" applyBorder="1" applyAlignment="1">
      <alignment horizontal="center" vertical="center" wrapText="1"/>
    </xf>
    <xf numFmtId="178" fontId="60" fillId="0" borderId="28" xfId="0" applyNumberFormat="1" applyFont="1" applyBorder="1" applyAlignment="1">
      <alignment horizontal="center" vertical="center" wrapText="1" readingOrder="1"/>
    </xf>
    <xf numFmtId="178" fontId="60" fillId="33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center" wrapText="1" readingOrder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60" fillId="0" borderId="11" xfId="0" applyFont="1" applyBorder="1" applyAlignment="1">
      <alignment horizontal="left" vertical="center" wrapText="1" readingOrder="1"/>
    </xf>
    <xf numFmtId="0" fontId="60" fillId="0" borderId="28" xfId="0" applyFont="1" applyBorder="1" applyAlignment="1">
      <alignment horizontal="left" vertical="center" wrapText="1" readingOrder="1"/>
    </xf>
    <xf numFmtId="0" fontId="60" fillId="0" borderId="15" xfId="0" applyFont="1" applyBorder="1" applyAlignment="1">
      <alignment horizontal="left" vertical="center" wrapText="1" readingOrder="1"/>
    </xf>
    <xf numFmtId="0" fontId="57" fillId="0" borderId="11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 readingOrder="1"/>
    </xf>
    <xf numFmtId="0" fontId="60" fillId="0" borderId="15" xfId="0" applyFont="1" applyBorder="1" applyAlignment="1">
      <alignment horizontal="center" vertical="center" wrapText="1" readingOrder="1"/>
    </xf>
    <xf numFmtId="178" fontId="60" fillId="0" borderId="10" xfId="0" applyNumberFormat="1" applyFont="1" applyBorder="1" applyAlignment="1">
      <alignment horizontal="center" vertical="center" wrapText="1"/>
    </xf>
    <xf numFmtId="49" fontId="60" fillId="0" borderId="31" xfId="0" applyNumberFormat="1" applyFont="1" applyBorder="1" applyAlignment="1">
      <alignment horizontal="center" vertical="top" wrapText="1" readingOrder="1"/>
    </xf>
    <xf numFmtId="49" fontId="60" fillId="0" borderId="29" xfId="0" applyNumberFormat="1" applyFont="1" applyBorder="1" applyAlignment="1">
      <alignment horizontal="center" vertical="top" wrapText="1" readingOrder="1"/>
    </xf>
    <xf numFmtId="49" fontId="60" fillId="0" borderId="10" xfId="0" applyNumberFormat="1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wrapText="1" readingOrder="1"/>
    </xf>
    <xf numFmtId="0" fontId="0" fillId="0" borderId="10" xfId="0" applyBorder="1" applyAlignment="1">
      <alignment wrapText="1"/>
    </xf>
    <xf numFmtId="0" fontId="60" fillId="0" borderId="31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left" vertical="center" wrapText="1" readingOrder="1"/>
    </xf>
    <xf numFmtId="0" fontId="0" fillId="0" borderId="28" xfId="0" applyBorder="1" applyAlignment="1">
      <alignment vertical="center" wrapText="1" readingOrder="1"/>
    </xf>
    <xf numFmtId="0" fontId="0" fillId="0" borderId="15" xfId="0" applyBorder="1" applyAlignment="1">
      <alignment vertical="center" wrapText="1" readingOrder="1"/>
    </xf>
    <xf numFmtId="0" fontId="60" fillId="0" borderId="15" xfId="0" applyFont="1" applyBorder="1" applyAlignment="1">
      <alignment horizontal="center" vertical="center" wrapText="1"/>
    </xf>
    <xf numFmtId="178" fontId="60" fillId="34" borderId="11" xfId="0" applyNumberFormat="1" applyFont="1" applyFill="1" applyBorder="1" applyAlignment="1">
      <alignment horizontal="center" vertical="center" wrapText="1" readingOrder="1"/>
    </xf>
    <xf numFmtId="178" fontId="60" fillId="34" borderId="15" xfId="0" applyNumberFormat="1" applyFont="1" applyFill="1" applyBorder="1" applyAlignment="1">
      <alignment horizontal="center" vertical="center" wrapText="1" readingOrder="1"/>
    </xf>
    <xf numFmtId="0" fontId="0" fillId="0" borderId="32" xfId="0" applyBorder="1" applyAlignment="1">
      <alignment horizontal="left" vertical="center" wrapText="1" readingOrder="1"/>
    </xf>
    <xf numFmtId="49" fontId="60" fillId="0" borderId="10" xfId="0" applyNumberFormat="1" applyFont="1" applyBorder="1" applyAlignment="1">
      <alignment horizontal="center" vertical="top" wrapText="1"/>
    </xf>
    <xf numFmtId="0" fontId="60" fillId="0" borderId="49" xfId="0" applyFont="1" applyBorder="1" applyAlignment="1">
      <alignment horizontal="left" vertical="center" wrapText="1" readingOrder="1"/>
    </xf>
    <xf numFmtId="0" fontId="0" fillId="0" borderId="49" xfId="0" applyBorder="1" applyAlignment="1">
      <alignment horizontal="left" vertical="center" wrapText="1" readingOrder="1"/>
    </xf>
    <xf numFmtId="0" fontId="44" fillId="0" borderId="17" xfId="0" applyFont="1" applyBorder="1" applyAlignment="1">
      <alignment horizontal="left" vertical="center" wrapText="1"/>
    </xf>
    <xf numFmtId="178" fontId="60" fillId="0" borderId="10" xfId="0" applyNumberFormat="1" applyFont="1" applyBorder="1" applyAlignment="1">
      <alignment horizontal="center" vertical="center" wrapText="1" readingOrder="1"/>
    </xf>
    <xf numFmtId="0" fontId="67" fillId="0" borderId="0" xfId="0" applyFont="1" applyBorder="1" applyAlignment="1">
      <alignment horizontal="right" vertical="top" wrapText="1" readingOrder="1"/>
    </xf>
    <xf numFmtId="0" fontId="60" fillId="0" borderId="28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60" fillId="0" borderId="31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49" fontId="60" fillId="0" borderId="11" xfId="0" applyNumberFormat="1" applyFont="1" applyBorder="1" applyAlignment="1">
      <alignment horizontal="center" vertical="top" wrapText="1"/>
    </xf>
    <xf numFmtId="49" fontId="57" fillId="0" borderId="28" xfId="0" applyNumberFormat="1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left" vertical="top" wrapText="1"/>
    </xf>
    <xf numFmtId="49" fontId="60" fillId="0" borderId="28" xfId="0" applyNumberFormat="1" applyFont="1" applyBorder="1" applyAlignment="1">
      <alignment horizontal="center" vertical="top" wrapText="1"/>
    </xf>
    <xf numFmtId="0" fontId="60" fillId="0" borderId="32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49" fontId="60" fillId="0" borderId="11" xfId="0" applyNumberFormat="1" applyFont="1" applyBorder="1" applyAlignment="1">
      <alignment horizontal="left" vertical="top" wrapText="1"/>
    </xf>
    <xf numFmtId="49" fontId="60" fillId="0" borderId="28" xfId="0" applyNumberFormat="1" applyFont="1" applyBorder="1" applyAlignment="1">
      <alignment horizontal="left" vertical="top" wrapText="1"/>
    </xf>
    <xf numFmtId="49" fontId="57" fillId="0" borderId="49" xfId="0" applyNumberFormat="1" applyFont="1" applyBorder="1" applyAlignment="1">
      <alignment vertical="top" wrapText="1"/>
    </xf>
    <xf numFmtId="49" fontId="57" fillId="0" borderId="46" xfId="0" applyNumberFormat="1" applyFont="1" applyBorder="1" applyAlignment="1">
      <alignment vertical="top" wrapText="1"/>
    </xf>
    <xf numFmtId="49" fontId="57" fillId="0" borderId="45" xfId="0" applyNumberFormat="1" applyFont="1" applyBorder="1" applyAlignment="1">
      <alignment vertical="top" wrapText="1"/>
    </xf>
    <xf numFmtId="49" fontId="57" fillId="0" borderId="32" xfId="0" applyNumberFormat="1" applyFont="1" applyBorder="1" applyAlignment="1">
      <alignment vertical="top" wrapText="1"/>
    </xf>
    <xf numFmtId="0" fontId="60" fillId="0" borderId="28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 readingOrder="1"/>
    </xf>
    <xf numFmtId="0" fontId="0" fillId="0" borderId="2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6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60" fillId="0" borderId="11" xfId="0" applyFont="1" applyBorder="1" applyAlignment="1">
      <alignment horizontal="center" wrapText="1"/>
    </xf>
    <xf numFmtId="178" fontId="60" fillId="0" borderId="10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0" fillId="0" borderId="5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wrapText="1"/>
    </xf>
    <xf numFmtId="0" fontId="60" fillId="0" borderId="0" xfId="0" applyFont="1" applyFill="1" applyBorder="1" applyAlignment="1">
      <alignment horizontal="right" vertical="top" wrapText="1" readingOrder="1"/>
    </xf>
    <xf numFmtId="0" fontId="66" fillId="0" borderId="0" xfId="0" applyFont="1" applyFill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5" xfId="0" applyFont="1" applyFill="1" applyBorder="1" applyAlignment="1">
      <alignment horizontal="center" vertical="top" wrapText="1"/>
    </xf>
    <xf numFmtId="0" fontId="57" fillId="0" borderId="49" xfId="0" applyFont="1" applyFill="1" applyBorder="1" applyAlignment="1">
      <alignment horizontal="center" vertical="top" wrapText="1"/>
    </xf>
    <xf numFmtId="0" fontId="57" fillId="0" borderId="46" xfId="0" applyFont="1" applyFill="1" applyBorder="1" applyAlignment="1">
      <alignment horizontal="center" vertical="top" wrapText="1"/>
    </xf>
    <xf numFmtId="0" fontId="57" fillId="0" borderId="32" xfId="0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 readingOrder="1"/>
    </xf>
    <xf numFmtId="0" fontId="0" fillId="0" borderId="10" xfId="0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 horizontal="center" vertical="top" wrapText="1" readingOrder="1"/>
    </xf>
    <xf numFmtId="0" fontId="60" fillId="0" borderId="15" xfId="0" applyFont="1" applyFill="1" applyBorder="1" applyAlignment="1">
      <alignment horizontal="left" vertical="top" wrapText="1" readingOrder="1"/>
    </xf>
    <xf numFmtId="0" fontId="60" fillId="0" borderId="11" xfId="0" applyFont="1" applyFill="1" applyBorder="1" applyAlignment="1">
      <alignment horizontal="center" vertical="top" wrapText="1" readingOrder="1"/>
    </xf>
    <xf numFmtId="0" fontId="60" fillId="0" borderId="28" xfId="0" applyFont="1" applyFill="1" applyBorder="1" applyAlignment="1">
      <alignment horizontal="center" vertical="top" wrapText="1" readingOrder="1"/>
    </xf>
    <xf numFmtId="0" fontId="60" fillId="0" borderId="15" xfId="0" applyFont="1" applyFill="1" applyBorder="1" applyAlignment="1">
      <alignment horizontal="center" vertical="top" wrapText="1" readingOrder="1"/>
    </xf>
    <xf numFmtId="178" fontId="57" fillId="0" borderId="39" xfId="0" applyNumberFormat="1" applyFont="1" applyFill="1" applyBorder="1" applyAlignment="1">
      <alignment horizontal="center" vertical="top" wrapText="1"/>
    </xf>
    <xf numFmtId="178" fontId="57" fillId="0" borderId="15" xfId="0" applyNumberFormat="1" applyFont="1" applyFill="1" applyBorder="1" applyAlignment="1">
      <alignment horizontal="center" vertical="top" wrapText="1"/>
    </xf>
    <xf numFmtId="178" fontId="57" fillId="0" borderId="41" xfId="0" applyNumberFormat="1" applyFont="1" applyFill="1" applyBorder="1" applyAlignment="1">
      <alignment horizontal="center" vertical="top" wrapText="1"/>
    </xf>
    <xf numFmtId="178" fontId="57" fillId="0" borderId="51" xfId="0" applyNumberFormat="1" applyFont="1" applyFill="1" applyBorder="1" applyAlignment="1">
      <alignment horizontal="center" vertical="top" wrapText="1"/>
    </xf>
    <xf numFmtId="0" fontId="60" fillId="0" borderId="32" xfId="0" applyFont="1" applyFill="1" applyBorder="1" applyAlignment="1">
      <alignment horizontal="center" vertical="top" wrapText="1"/>
    </xf>
    <xf numFmtId="0" fontId="57" fillId="0" borderId="49" xfId="0" applyFont="1" applyFill="1" applyBorder="1" applyAlignment="1">
      <alignment horizontal="left" vertical="top" wrapText="1" readingOrder="1"/>
    </xf>
    <xf numFmtId="0" fontId="57" fillId="0" borderId="46" xfId="0" applyFont="1" applyFill="1" applyBorder="1" applyAlignment="1">
      <alignment horizontal="left" vertical="top" wrapText="1" readingOrder="1"/>
    </xf>
    <xf numFmtId="0" fontId="57" fillId="0" borderId="48" xfId="0" applyFont="1" applyFill="1" applyBorder="1" applyAlignment="1">
      <alignment horizontal="left" vertical="top" wrapText="1" readingOrder="1"/>
    </xf>
    <xf numFmtId="0" fontId="57" fillId="0" borderId="32" xfId="0" applyFont="1" applyFill="1" applyBorder="1" applyAlignment="1">
      <alignment horizontal="left" vertical="top" wrapText="1" readingOrder="1"/>
    </xf>
    <xf numFmtId="0" fontId="60" fillId="0" borderId="14" xfId="0" applyFont="1" applyFill="1" applyBorder="1" applyAlignment="1">
      <alignment horizontal="left" vertical="top" wrapText="1" readingOrder="1"/>
    </xf>
    <xf numFmtId="0" fontId="0" fillId="0" borderId="47" xfId="0" applyFill="1" applyBorder="1" applyAlignment="1">
      <alignment horizontal="left" vertical="top" wrapText="1" readingOrder="1"/>
    </xf>
    <xf numFmtId="0" fontId="0" fillId="0" borderId="30" xfId="0" applyFill="1" applyBorder="1" applyAlignment="1">
      <alignment horizontal="left" vertical="top" wrapText="1" readingOrder="1"/>
    </xf>
    <xf numFmtId="0" fontId="0" fillId="0" borderId="10" xfId="0" applyFill="1" applyBorder="1" applyAlignment="1">
      <alignment vertical="top" wrapText="1" readingOrder="1"/>
    </xf>
    <xf numFmtId="49" fontId="0" fillId="0" borderId="28" xfId="0" applyNumberFormat="1" applyFill="1" applyBorder="1" applyAlignment="1">
      <alignment horizontal="center" vertical="top" wrapText="1" readingOrder="1"/>
    </xf>
    <xf numFmtId="49" fontId="0" fillId="0" borderId="15" xfId="0" applyNumberFormat="1" applyFill="1" applyBorder="1" applyAlignment="1">
      <alignment horizontal="center" vertical="top" wrapText="1" readingOrder="1"/>
    </xf>
    <xf numFmtId="0" fontId="0" fillId="0" borderId="28" xfId="0" applyFont="1" applyFill="1" applyBorder="1" applyAlignment="1">
      <alignment horizontal="left" vertical="top" wrapText="1" readingOrder="1"/>
    </xf>
    <xf numFmtId="0" fontId="0" fillId="0" borderId="15" xfId="0" applyFont="1" applyFill="1" applyBorder="1" applyAlignment="1">
      <alignment horizontal="left" vertical="top" wrapText="1" readingOrder="1"/>
    </xf>
    <xf numFmtId="0" fontId="60" fillId="0" borderId="14" xfId="0" applyFont="1" applyFill="1" applyBorder="1" applyAlignment="1">
      <alignment horizontal="center" vertical="top" wrapText="1" readingOrder="1"/>
    </xf>
    <xf numFmtId="0" fontId="0" fillId="0" borderId="47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60" fillId="0" borderId="31" xfId="0" applyFont="1" applyFill="1" applyBorder="1" applyAlignment="1">
      <alignment horizontal="center" vertical="top" wrapText="1" readingOrder="1"/>
    </xf>
    <xf numFmtId="0" fontId="0" fillId="0" borderId="38" xfId="0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57" fillId="0" borderId="30" xfId="0" applyFont="1" applyFill="1" applyBorder="1" applyAlignment="1">
      <alignment horizontal="left" vertical="top" wrapText="1" readingOrder="1"/>
    </xf>
    <xf numFmtId="0" fontId="57" fillId="0" borderId="29" xfId="0" applyFont="1" applyFill="1" applyBorder="1" applyAlignment="1">
      <alignment horizontal="left" vertical="top" wrapText="1" readingOrder="1"/>
    </xf>
    <xf numFmtId="0" fontId="60" fillId="0" borderId="45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48" xfId="0" applyFill="1" applyBorder="1" applyAlignment="1">
      <alignment horizontal="center" vertical="top" wrapText="1" readingOrder="1"/>
    </xf>
    <xf numFmtId="178" fontId="57" fillId="0" borderId="42" xfId="0" applyNumberFormat="1" applyFont="1" applyFill="1" applyBorder="1" applyAlignment="1">
      <alignment horizontal="center" vertical="top" wrapText="1"/>
    </xf>
    <xf numFmtId="178" fontId="57" fillId="0" borderId="10" xfId="0" applyNumberFormat="1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178" fontId="57" fillId="0" borderId="43" xfId="0" applyNumberFormat="1" applyFont="1" applyFill="1" applyBorder="1" applyAlignment="1">
      <alignment horizontal="center" vertical="top" wrapText="1"/>
    </xf>
    <xf numFmtId="178" fontId="57" fillId="0" borderId="21" xfId="0" applyNumberFormat="1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horizontal="center" vertical="top" wrapText="1"/>
    </xf>
    <xf numFmtId="0" fontId="60" fillId="0" borderId="31" xfId="0" applyFont="1" applyFill="1" applyBorder="1" applyAlignment="1">
      <alignment horizontal="center" vertical="top" wrapText="1"/>
    </xf>
    <xf numFmtId="49" fontId="60" fillId="0" borderId="14" xfId="0" applyNumberFormat="1" applyFont="1" applyBorder="1" applyAlignment="1">
      <alignment horizontal="center" vertical="top" wrapText="1" readingOrder="1"/>
    </xf>
    <xf numFmtId="49" fontId="60" fillId="0" borderId="30" xfId="0" applyNumberFormat="1" applyFont="1" applyBorder="1" applyAlignment="1">
      <alignment horizontal="center" vertical="top" wrapText="1" readingOrder="1"/>
    </xf>
    <xf numFmtId="49" fontId="60" fillId="0" borderId="11" xfId="0" applyNumberFormat="1" applyFont="1" applyBorder="1" applyAlignment="1">
      <alignment horizontal="center" vertical="top" readingOrder="1"/>
    </xf>
    <xf numFmtId="49" fontId="60" fillId="0" borderId="15" xfId="0" applyNumberFormat="1" applyFont="1" applyBorder="1" applyAlignment="1">
      <alignment horizontal="center" vertical="top" readingOrder="1"/>
    </xf>
    <xf numFmtId="178" fontId="57" fillId="0" borderId="41" xfId="0" applyNumberFormat="1" applyFont="1" applyBorder="1" applyAlignment="1">
      <alignment horizontal="center" vertical="top" wrapText="1"/>
    </xf>
    <xf numFmtId="178" fontId="57" fillId="0" borderId="51" xfId="0" applyNumberFormat="1" applyFont="1" applyBorder="1" applyAlignment="1">
      <alignment horizontal="center" vertical="top" wrapText="1"/>
    </xf>
    <xf numFmtId="178" fontId="57" fillId="0" borderId="33" xfId="0" applyNumberFormat="1" applyFont="1" applyBorder="1" applyAlignment="1">
      <alignment horizontal="center" vertical="top" wrapText="1"/>
    </xf>
    <xf numFmtId="178" fontId="57" fillId="0" borderId="27" xfId="0" applyNumberFormat="1" applyFont="1" applyBorder="1" applyAlignment="1">
      <alignment horizontal="center" vertical="top" wrapText="1"/>
    </xf>
    <xf numFmtId="0" fontId="60" fillId="0" borderId="11" xfId="0" applyNumberFormat="1" applyFont="1" applyBorder="1" applyAlignment="1">
      <alignment horizontal="center" vertical="center" wrapText="1" readingOrder="1"/>
    </xf>
    <xf numFmtId="0" fontId="60" fillId="0" borderId="28" xfId="0" applyNumberFormat="1" applyFont="1" applyBorder="1" applyAlignment="1">
      <alignment horizontal="center" vertical="center" wrapText="1" readingOrder="1"/>
    </xf>
    <xf numFmtId="0" fontId="60" fillId="0" borderId="15" xfId="0" applyNumberFormat="1" applyFont="1" applyBorder="1" applyAlignment="1">
      <alignment horizontal="center" vertical="center" wrapText="1" readingOrder="1"/>
    </xf>
    <xf numFmtId="49" fontId="60" fillId="0" borderId="28" xfId="0" applyNumberFormat="1" applyFont="1" applyBorder="1" applyAlignment="1">
      <alignment horizontal="center" vertical="top" readingOrder="1"/>
    </xf>
    <xf numFmtId="178" fontId="57" fillId="0" borderId="39" xfId="0" applyNumberFormat="1" applyFont="1" applyBorder="1" applyAlignment="1">
      <alignment horizontal="center" vertical="top" wrapText="1"/>
    </xf>
    <xf numFmtId="178" fontId="57" fillId="0" borderId="15" xfId="0" applyNumberFormat="1" applyFont="1" applyBorder="1" applyAlignment="1">
      <alignment horizontal="center" vertical="top" wrapText="1"/>
    </xf>
    <xf numFmtId="0" fontId="57" fillId="0" borderId="10" xfId="0" applyNumberFormat="1" applyFont="1" applyBorder="1" applyAlignment="1" applyProtection="1">
      <alignment horizontal="left" vertical="top" wrapText="1"/>
      <protection locked="0"/>
    </xf>
    <xf numFmtId="0" fontId="57" fillId="0" borderId="40" xfId="0" applyFont="1" applyBorder="1" applyAlignment="1">
      <alignment horizontal="center" vertical="top" wrapText="1"/>
    </xf>
    <xf numFmtId="0" fontId="57" fillId="0" borderId="52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53" xfId="0" applyFont="1" applyBorder="1" applyAlignment="1">
      <alignment vertical="top" wrapText="1"/>
    </xf>
    <xf numFmtId="0" fontId="60" fillId="0" borderId="54" xfId="0" applyFont="1" applyBorder="1" applyAlignment="1">
      <alignment horizontal="center" vertical="top" wrapText="1"/>
    </xf>
    <xf numFmtId="0" fontId="60" fillId="0" borderId="55" xfId="0" applyFont="1" applyBorder="1" applyAlignment="1">
      <alignment horizontal="center" vertical="top" wrapText="1"/>
    </xf>
    <xf numFmtId="178" fontId="57" fillId="0" borderId="56" xfId="0" applyNumberFormat="1" applyFont="1" applyBorder="1" applyAlignment="1">
      <alignment horizontal="center" vertical="top" wrapText="1"/>
    </xf>
    <xf numFmtId="178" fontId="57" fillId="0" borderId="26" xfId="0" applyNumberFormat="1" applyFont="1" applyBorder="1" applyAlignment="1">
      <alignment horizontal="center" vertical="top" wrapText="1"/>
    </xf>
    <xf numFmtId="178" fontId="57" fillId="0" borderId="57" xfId="0" applyNumberFormat="1" applyFont="1" applyBorder="1" applyAlignment="1">
      <alignment horizontal="center" vertical="top" wrapText="1"/>
    </xf>
    <xf numFmtId="178" fontId="57" fillId="0" borderId="20" xfId="0" applyNumberFormat="1" applyFont="1" applyBorder="1" applyAlignment="1">
      <alignment horizontal="center" vertical="top" wrapText="1"/>
    </xf>
    <xf numFmtId="0" fontId="60" fillId="0" borderId="47" xfId="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left" vertical="top" wrapText="1"/>
    </xf>
    <xf numFmtId="0" fontId="60" fillId="0" borderId="15" xfId="0" applyFont="1" applyFill="1" applyBorder="1" applyAlignment="1">
      <alignment horizontal="left" vertical="top" wrapText="1"/>
    </xf>
    <xf numFmtId="9" fontId="60" fillId="0" borderId="10" xfId="0" applyNumberFormat="1" applyFont="1" applyBorder="1" applyAlignment="1">
      <alignment horizontal="center" vertical="center" wrapText="1"/>
    </xf>
    <xf numFmtId="178" fontId="57" fillId="0" borderId="36" xfId="0" applyNumberFormat="1" applyFont="1" applyBorder="1" applyAlignment="1">
      <alignment horizontal="center" vertical="center" wrapText="1"/>
    </xf>
    <xf numFmtId="178" fontId="57" fillId="0" borderId="58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vertical="top" wrapText="1"/>
    </xf>
    <xf numFmtId="0" fontId="60" fillId="0" borderId="59" xfId="0" applyFont="1" applyBorder="1" applyAlignment="1">
      <alignment horizontal="center" vertical="top" wrapText="1"/>
    </xf>
    <xf numFmtId="0" fontId="57" fillId="0" borderId="56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178" fontId="57" fillId="0" borderId="0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left" vertical="center" wrapText="1" readingOrder="1"/>
    </xf>
    <xf numFmtId="0" fontId="60" fillId="0" borderId="38" xfId="0" applyFont="1" applyBorder="1" applyAlignment="1">
      <alignment horizontal="left" vertical="center" wrapText="1" readingOrder="1"/>
    </xf>
    <xf numFmtId="0" fontId="60" fillId="0" borderId="29" xfId="0" applyFont="1" applyBorder="1" applyAlignment="1">
      <alignment horizontal="left" vertical="center" wrapText="1" readingOrder="1"/>
    </xf>
    <xf numFmtId="49" fontId="60" fillId="0" borderId="11" xfId="58" applyNumberFormat="1" applyFont="1" applyBorder="1" applyAlignment="1">
      <alignment horizontal="center" vertical="center" wrapText="1" readingOrder="1"/>
    </xf>
    <xf numFmtId="49" fontId="0" fillId="0" borderId="28" xfId="0" applyNumberFormat="1" applyBorder="1" applyAlignment="1">
      <alignment horizontal="center" vertical="center" wrapText="1" readingOrder="1"/>
    </xf>
    <xf numFmtId="49" fontId="0" fillId="0" borderId="15" xfId="0" applyNumberFormat="1" applyBorder="1" applyAlignment="1">
      <alignment horizontal="center" vertical="center" wrapText="1" readingOrder="1"/>
    </xf>
    <xf numFmtId="49" fontId="60" fillId="0" borderId="28" xfId="0" applyNumberFormat="1" applyFont="1" applyBorder="1" applyAlignment="1">
      <alignment horizontal="center" vertical="center" wrapText="1" readingOrder="1"/>
    </xf>
    <xf numFmtId="178" fontId="57" fillId="0" borderId="10" xfId="0" applyNumberFormat="1" applyFont="1" applyBorder="1" applyAlignment="1">
      <alignment horizontal="center" vertical="center" wrapText="1" readingOrder="1"/>
    </xf>
    <xf numFmtId="49" fontId="60" fillId="0" borderId="28" xfId="0" applyNumberFormat="1" applyFont="1" applyBorder="1" applyAlignment="1">
      <alignment horizontal="left" vertical="center" wrapText="1" readingOrder="1"/>
    </xf>
    <xf numFmtId="0" fontId="60" fillId="0" borderId="10" xfId="0" applyFont="1" applyBorder="1" applyAlignment="1">
      <alignment horizontal="left" wrapText="1" readingOrder="1"/>
    </xf>
    <xf numFmtId="49" fontId="57" fillId="0" borderId="47" xfId="0" applyNumberFormat="1" applyFont="1" applyBorder="1" applyAlignment="1">
      <alignment horizontal="left" vertical="center" wrapText="1" readingOrder="1"/>
    </xf>
    <xf numFmtId="49" fontId="57" fillId="0" borderId="0" xfId="0" applyNumberFormat="1" applyFont="1" applyBorder="1" applyAlignment="1">
      <alignment horizontal="left" vertical="center" wrapText="1" readingOrder="1"/>
    </xf>
    <xf numFmtId="49" fontId="57" fillId="0" borderId="38" xfId="0" applyNumberFormat="1" applyFont="1" applyBorder="1" applyAlignment="1">
      <alignment horizontal="left" vertical="center" wrapText="1" readingOrder="1"/>
    </xf>
    <xf numFmtId="49" fontId="0" fillId="0" borderId="28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readingOrder="1"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28" xfId="0" applyNumberFormat="1" applyFont="1" applyBorder="1" applyAlignment="1">
      <alignment horizontal="center" vertical="center" wrapText="1"/>
    </xf>
    <xf numFmtId="49" fontId="60" fillId="0" borderId="15" xfId="0" applyNumberFormat="1" applyFont="1" applyBorder="1" applyAlignment="1">
      <alignment horizontal="center" vertical="center" wrapText="1"/>
    </xf>
    <xf numFmtId="178" fontId="57" fillId="0" borderId="11" xfId="0" applyNumberFormat="1" applyFont="1" applyBorder="1" applyAlignment="1">
      <alignment horizontal="center" vertical="center" wrapText="1"/>
    </xf>
    <xf numFmtId="178" fontId="57" fillId="0" borderId="28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 readingOrder="1"/>
    </xf>
    <xf numFmtId="0" fontId="57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vertical="center" wrapText="1" readingOrder="1"/>
    </xf>
    <xf numFmtId="0" fontId="0" fillId="0" borderId="10" xfId="0" applyBorder="1" applyAlignment="1">
      <alignment vertical="top" wrapText="1"/>
    </xf>
    <xf numFmtId="0" fontId="57" fillId="0" borderId="6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60" fillId="0" borderId="29" xfId="0" applyFont="1" applyBorder="1" applyAlignment="1">
      <alignment horizontal="center" vertical="center" wrapText="1"/>
    </xf>
    <xf numFmtId="178" fontId="57" fillId="0" borderId="41" xfId="0" applyNumberFormat="1" applyFont="1" applyBorder="1" applyAlignment="1">
      <alignment horizontal="center" vertical="center" wrapText="1"/>
    </xf>
    <xf numFmtId="178" fontId="57" fillId="0" borderId="51" xfId="0" applyNumberFormat="1" applyFont="1" applyBorder="1" applyAlignment="1">
      <alignment horizontal="center" vertical="center" wrapText="1"/>
    </xf>
    <xf numFmtId="0" fontId="57" fillId="0" borderId="4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178" fontId="57" fillId="0" borderId="39" xfId="0" applyNumberFormat="1" applyFont="1" applyBorder="1" applyAlignment="1">
      <alignment horizontal="center" vertical="center" wrapText="1"/>
    </xf>
    <xf numFmtId="178" fontId="57" fillId="0" borderId="15" xfId="0" applyNumberFormat="1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178" fontId="60" fillId="0" borderId="50" xfId="0" applyNumberFormat="1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57" fillId="0" borderId="28" xfId="0" applyFont="1" applyBorder="1" applyAlignment="1">
      <alignment vertical="top" wrapText="1"/>
    </xf>
    <xf numFmtId="0" fontId="57" fillId="0" borderId="62" xfId="0" applyFont="1" applyBorder="1" applyAlignment="1">
      <alignment horizontal="left" vertical="center" wrapText="1"/>
    </xf>
    <xf numFmtId="0" fontId="44" fillId="0" borderId="61" xfId="0" applyFont="1" applyBorder="1" applyAlignment="1">
      <alignment horizontal="left" vertical="center" wrapText="1"/>
    </xf>
    <xf numFmtId="1" fontId="60" fillId="0" borderId="11" xfId="0" applyNumberFormat="1" applyFont="1" applyFill="1" applyBorder="1" applyAlignment="1">
      <alignment horizontal="center" vertical="top" wrapText="1" readingOrder="1"/>
    </xf>
    <xf numFmtId="0" fontId="60" fillId="0" borderId="0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horizontal="left" vertical="top" wrapText="1"/>
    </xf>
    <xf numFmtId="0" fontId="60" fillId="0" borderId="29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center" readingOrder="1"/>
    </xf>
    <xf numFmtId="1" fontId="60" fillId="0" borderId="11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/>
    </xf>
    <xf numFmtId="49" fontId="60" fillId="0" borderId="11" xfId="0" applyNumberFormat="1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49" fontId="60" fillId="0" borderId="28" xfId="0" applyNumberFormat="1" applyFont="1" applyFill="1" applyBorder="1" applyAlignment="1">
      <alignment horizontal="center" vertical="top" wrapText="1"/>
    </xf>
    <xf numFmtId="49" fontId="60" fillId="0" borderId="15" xfId="0" applyNumberFormat="1" applyFont="1" applyFill="1" applyBorder="1" applyAlignment="1">
      <alignment horizontal="center" vertical="top" wrapText="1"/>
    </xf>
    <xf numFmtId="49" fontId="60" fillId="0" borderId="11" xfId="0" applyNumberFormat="1" applyFont="1" applyFill="1" applyBorder="1" applyAlignment="1">
      <alignment horizontal="center" vertical="top" wrapText="1"/>
    </xf>
    <xf numFmtId="49" fontId="60" fillId="0" borderId="47" xfId="0" applyNumberFormat="1" applyFont="1" applyFill="1" applyBorder="1" applyAlignment="1">
      <alignment readingOrder="1"/>
    </xf>
    <xf numFmtId="49" fontId="60" fillId="0" borderId="15" xfId="0" applyNumberFormat="1" applyFont="1" applyFill="1" applyBorder="1" applyAlignment="1">
      <alignment vertical="top" wrapText="1"/>
    </xf>
    <xf numFmtId="49" fontId="60" fillId="0" borderId="28" xfId="0" applyNumberFormat="1" applyFont="1" applyFill="1" applyBorder="1" applyAlignment="1">
      <alignment horizontal="center" vertical="top" wrapText="1"/>
    </xf>
    <xf numFmtId="49" fontId="60" fillId="0" borderId="15" xfId="0" applyNumberFormat="1" applyFont="1" applyFill="1" applyBorder="1" applyAlignment="1">
      <alignment horizontal="center" vertical="top" wrapText="1"/>
    </xf>
    <xf numFmtId="49" fontId="60" fillId="0" borderId="11" xfId="0" applyNumberFormat="1" applyFont="1" applyFill="1" applyBorder="1" applyAlignment="1">
      <alignment horizontal="left" vertical="top" wrapText="1"/>
    </xf>
    <xf numFmtId="0" fontId="60" fillId="0" borderId="47" xfId="0" applyFont="1" applyFill="1" applyBorder="1" applyAlignment="1">
      <alignment vertical="top" wrapText="1"/>
    </xf>
    <xf numFmtId="0" fontId="60" fillId="0" borderId="30" xfId="0" applyFont="1" applyFill="1" applyBorder="1" applyAlignment="1">
      <alignment vertical="top" wrapText="1"/>
    </xf>
    <xf numFmtId="49" fontId="60" fillId="0" borderId="28" xfId="0" applyNumberFormat="1" applyFont="1" applyFill="1" applyBorder="1" applyAlignment="1">
      <alignment horizontal="left" vertical="top" wrapText="1"/>
    </xf>
    <xf numFmtId="49" fontId="60" fillId="0" borderId="15" xfId="0" applyNumberFormat="1" applyFont="1" applyFill="1" applyBorder="1" applyAlignment="1">
      <alignment horizontal="left" vertical="top" wrapText="1"/>
    </xf>
    <xf numFmtId="0" fontId="60" fillId="0" borderId="28" xfId="0" applyFont="1" applyFill="1" applyBorder="1" applyAlignment="1">
      <alignment vertical="top" wrapText="1"/>
    </xf>
    <xf numFmtId="49" fontId="60" fillId="0" borderId="11" xfId="0" applyNumberFormat="1" applyFont="1" applyFill="1" applyBorder="1" applyAlignment="1">
      <alignment vertical="top" wrapText="1"/>
    </xf>
    <xf numFmtId="0" fontId="60" fillId="0" borderId="15" xfId="0" applyFont="1" applyFill="1" applyBorder="1" applyAlignment="1">
      <alignment vertical="top" wrapText="1"/>
    </xf>
    <xf numFmtId="0" fontId="57" fillId="0" borderId="15" xfId="0" applyFont="1" applyFill="1" applyBorder="1" applyAlignment="1">
      <alignment vertical="top" wrapText="1"/>
    </xf>
    <xf numFmtId="0" fontId="60" fillId="0" borderId="30" xfId="0" applyFont="1" applyFill="1" applyBorder="1" applyAlignment="1">
      <alignment horizontal="center" vertical="top" wrapText="1"/>
    </xf>
    <xf numFmtId="0" fontId="60" fillId="0" borderId="49" xfId="0" applyFont="1" applyFill="1" applyBorder="1" applyAlignment="1">
      <alignment/>
    </xf>
    <xf numFmtId="0" fontId="60" fillId="0" borderId="30" xfId="0" applyFont="1" applyFill="1" applyBorder="1" applyAlignment="1">
      <alignment horizontal="center" vertical="top" wrapText="1"/>
    </xf>
    <xf numFmtId="49" fontId="60" fillId="0" borderId="47" xfId="0" applyNumberFormat="1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vertical="top" wrapText="1"/>
    </xf>
    <xf numFmtId="0" fontId="60" fillId="0" borderId="16" xfId="0" applyFont="1" applyFill="1" applyBorder="1" applyAlignment="1">
      <alignment vertical="top" wrapText="1"/>
    </xf>
    <xf numFmtId="0" fontId="60" fillId="0" borderId="17" xfId="0" applyFont="1" applyFill="1" applyBorder="1" applyAlignment="1">
      <alignment horizontal="center" readingOrder="1"/>
    </xf>
    <xf numFmtId="0" fontId="60" fillId="0" borderId="18" xfId="0" applyFont="1" applyFill="1" applyBorder="1" applyAlignment="1">
      <alignment horizontal="center" readingOrder="1"/>
    </xf>
    <xf numFmtId="2" fontId="60" fillId="0" borderId="11" xfId="0" applyNumberFormat="1" applyFont="1" applyFill="1" applyBorder="1" applyAlignment="1">
      <alignment horizontal="center" vertical="center" wrapText="1"/>
    </xf>
    <xf numFmtId="2" fontId="57" fillId="0" borderId="42" xfId="0" applyNumberFormat="1" applyFont="1" applyFill="1" applyBorder="1" applyAlignment="1">
      <alignment horizontal="center" vertical="center" readingOrder="1"/>
    </xf>
    <xf numFmtId="0" fontId="60" fillId="0" borderId="38" xfId="0" applyFont="1" applyFill="1" applyBorder="1" applyAlignment="1">
      <alignment horizontal="left" vertical="top" wrapText="1"/>
    </xf>
    <xf numFmtId="1" fontId="60" fillId="0" borderId="11" xfId="0" applyNumberFormat="1" applyFont="1" applyFill="1" applyBorder="1" applyAlignment="1">
      <alignment horizontal="center" vertical="top" wrapText="1" readingOrder="1"/>
    </xf>
    <xf numFmtId="1" fontId="60" fillId="0" borderId="28" xfId="0" applyNumberFormat="1" applyFont="1" applyFill="1" applyBorder="1" applyAlignment="1">
      <alignment horizontal="center" vertical="top" wrapText="1" readingOrder="1"/>
    </xf>
    <xf numFmtId="0" fontId="60" fillId="0" borderId="11" xfId="0" applyNumberFormat="1" applyFont="1" applyFill="1" applyBorder="1" applyAlignment="1">
      <alignment horizontal="center" vertical="top" wrapText="1" readingOrder="1"/>
    </xf>
    <xf numFmtId="0" fontId="60" fillId="0" borderId="28" xfId="0" applyNumberFormat="1" applyFont="1" applyFill="1" applyBorder="1" applyAlignment="1">
      <alignment horizontal="center" vertical="top" wrapText="1" readingOrder="1"/>
    </xf>
    <xf numFmtId="0" fontId="60" fillId="0" borderId="15" xfId="0" applyNumberFormat="1" applyFont="1" applyFill="1" applyBorder="1" applyAlignment="1">
      <alignment horizontal="center" vertical="top" wrapText="1" readingOrder="1"/>
    </xf>
    <xf numFmtId="0" fontId="60" fillId="0" borderId="38" xfId="0" applyFont="1" applyBorder="1" applyAlignment="1">
      <alignment horizontal="left" vertical="top" wrapText="1"/>
    </xf>
    <xf numFmtId="2" fontId="57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top" wrapText="1"/>
    </xf>
    <xf numFmtId="2" fontId="60" fillId="0" borderId="10" xfId="0" applyNumberFormat="1" applyFont="1" applyBorder="1" applyAlignment="1">
      <alignment horizontal="center" vertical="top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left" vertical="top" wrapText="1"/>
    </xf>
    <xf numFmtId="0" fontId="60" fillId="0" borderId="32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379" t="s">
        <v>203</v>
      </c>
      <c r="B1" s="373"/>
      <c r="C1" s="373"/>
      <c r="D1" s="373"/>
      <c r="E1" s="373"/>
      <c r="F1" s="373"/>
      <c r="G1" s="373"/>
      <c r="H1" s="373"/>
      <c r="I1" s="373"/>
      <c r="J1" s="54"/>
      <c r="K1" s="54"/>
      <c r="L1" s="54"/>
    </row>
    <row r="2" spans="1:12" ht="21.75" customHeight="1">
      <c r="A2" s="380" t="s">
        <v>303</v>
      </c>
      <c r="B2" s="371"/>
      <c r="C2" s="371"/>
      <c r="D2" s="371"/>
      <c r="E2" s="371"/>
      <c r="F2" s="371"/>
      <c r="G2" s="371"/>
      <c r="H2" s="371"/>
      <c r="I2" s="371"/>
      <c r="J2" s="54"/>
      <c r="K2" s="54"/>
      <c r="L2" s="54"/>
    </row>
    <row r="3" spans="1:12" ht="26.25" customHeight="1">
      <c r="A3" s="381"/>
      <c r="B3" s="372"/>
      <c r="C3" s="372"/>
      <c r="D3" s="372"/>
      <c r="E3" s="372"/>
      <c r="F3" s="372"/>
      <c r="G3" s="372"/>
      <c r="H3" s="372"/>
      <c r="I3" s="372"/>
      <c r="J3" s="54"/>
      <c r="K3" s="54"/>
      <c r="L3" s="54"/>
    </row>
    <row r="4" spans="1:12" ht="9.75" customHeight="1">
      <c r="A4" s="374"/>
      <c r="B4" s="374"/>
      <c r="C4" s="374"/>
      <c r="D4" s="370" t="s">
        <v>54</v>
      </c>
      <c r="E4" s="370">
        <v>2014</v>
      </c>
      <c r="F4" s="370">
        <v>2015</v>
      </c>
      <c r="G4" s="370">
        <v>2016</v>
      </c>
      <c r="H4" s="370">
        <v>2017</v>
      </c>
      <c r="I4" s="370">
        <v>2018</v>
      </c>
      <c r="J4" s="54"/>
      <c r="K4" s="54"/>
      <c r="L4" s="54"/>
    </row>
    <row r="5" spans="1:9" ht="6.75" customHeight="1">
      <c r="A5" s="374"/>
      <c r="B5" s="374"/>
      <c r="C5" s="374"/>
      <c r="D5" s="370"/>
      <c r="E5" s="370"/>
      <c r="F5" s="370"/>
      <c r="G5" s="370"/>
      <c r="H5" s="370"/>
      <c r="I5" s="370"/>
    </row>
    <row r="6" spans="1:12" ht="15" customHeight="1">
      <c r="A6" s="376" t="s">
        <v>52</v>
      </c>
      <c r="B6" s="377"/>
      <c r="C6" s="377"/>
      <c r="D6" s="377"/>
      <c r="E6" s="377"/>
      <c r="F6" s="377"/>
      <c r="G6" s="378"/>
      <c r="H6" s="55"/>
      <c r="I6" s="55"/>
      <c r="J6" s="55"/>
      <c r="K6" s="55"/>
      <c r="L6" s="55"/>
    </row>
    <row r="7" spans="1:12" s="11" customFormat="1" ht="15" customHeight="1">
      <c r="A7" s="375">
        <v>2</v>
      </c>
      <c r="B7" s="385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375"/>
      <c r="B8" s="385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375"/>
      <c r="B9" s="385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382" t="s">
        <v>53</v>
      </c>
      <c r="B10" s="383"/>
      <c r="C10" s="383"/>
      <c r="D10" s="383"/>
      <c r="E10" s="383"/>
      <c r="F10" s="383"/>
      <c r="G10" s="384"/>
      <c r="H10" s="55"/>
      <c r="I10" s="55"/>
      <c r="J10" s="55"/>
      <c r="K10" s="55"/>
      <c r="L10" s="55"/>
    </row>
    <row r="11" spans="1:12" s="11" customFormat="1" ht="14.25" customHeight="1">
      <c r="A11" s="375">
        <v>3</v>
      </c>
      <c r="B11" s="385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375"/>
      <c r="B12" s="385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382" t="s">
        <v>55</v>
      </c>
      <c r="B13" s="383"/>
      <c r="C13" s="383"/>
      <c r="D13" s="383"/>
      <c r="E13" s="383"/>
      <c r="F13" s="383"/>
      <c r="G13" s="384"/>
    </row>
    <row r="14" spans="1:12" s="11" customFormat="1" ht="13.5" customHeight="1">
      <c r="A14" s="375">
        <v>4</v>
      </c>
      <c r="B14" s="385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375"/>
      <c r="B15" s="385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375"/>
      <c r="B16" s="385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382" t="s">
        <v>56</v>
      </c>
      <c r="B17" s="383"/>
      <c r="C17" s="383"/>
      <c r="D17" s="383"/>
      <c r="E17" s="383"/>
      <c r="F17" s="383"/>
      <c r="G17" s="384"/>
    </row>
    <row r="18" spans="1:12" s="11" customFormat="1" ht="13.5" customHeight="1">
      <c r="A18" s="375">
        <v>5</v>
      </c>
      <c r="B18" s="385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375"/>
      <c r="B19" s="385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389"/>
      <c r="B20" s="390"/>
      <c r="C20" s="390"/>
      <c r="D20" s="390"/>
      <c r="E20" s="390"/>
      <c r="F20" s="390"/>
      <c r="G20" s="391"/>
      <c r="H20" s="56"/>
      <c r="I20" s="56"/>
      <c r="J20" s="56"/>
      <c r="K20" s="56"/>
      <c r="L20" s="56"/>
    </row>
    <row r="21" spans="1:9" s="62" customFormat="1" ht="27.75" customHeight="1">
      <c r="A21" s="388" t="s">
        <v>150</v>
      </c>
      <c r="B21" s="388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388"/>
      <c r="B22" s="388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388"/>
      <c r="B23" s="388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382" t="s">
        <v>151</v>
      </c>
      <c r="B24" s="383"/>
      <c r="C24" s="383"/>
      <c r="D24" s="383"/>
      <c r="E24" s="383"/>
      <c r="F24" s="383"/>
      <c r="G24" s="384"/>
    </row>
    <row r="25" spans="1:12" s="11" customFormat="1" ht="13.5" customHeight="1">
      <c r="A25" s="375">
        <v>6</v>
      </c>
      <c r="B25" s="385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375"/>
      <c r="B26" s="385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375"/>
      <c r="B27" s="385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382" t="s">
        <v>152</v>
      </c>
      <c r="B28" s="383"/>
      <c r="C28" s="383"/>
      <c r="D28" s="383"/>
      <c r="E28" s="383"/>
      <c r="F28" s="383"/>
      <c r="G28" s="384"/>
    </row>
    <row r="29" spans="1:12" s="11" customFormat="1" ht="13.5" customHeight="1">
      <c r="A29" s="375">
        <v>7</v>
      </c>
      <c r="B29" s="385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375"/>
      <c r="B30" s="385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382" t="s">
        <v>154</v>
      </c>
      <c r="B31" s="383"/>
      <c r="C31" s="383"/>
      <c r="D31" s="383"/>
      <c r="E31" s="383"/>
      <c r="F31" s="383"/>
      <c r="G31" s="384"/>
    </row>
    <row r="32" spans="1:12" s="11" customFormat="1" ht="13.5" customHeight="1">
      <c r="A32" s="375">
        <v>8</v>
      </c>
      <c r="B32" s="385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375"/>
      <c r="B33" s="385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386" t="s">
        <v>134</v>
      </c>
      <c r="B35" s="387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386"/>
      <c r="B36" s="387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386"/>
      <c r="B37" s="387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426" t="s">
        <v>306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629" t="s">
        <v>305</v>
      </c>
      <c r="L2" s="629"/>
      <c r="M2" s="629"/>
      <c r="N2" s="629"/>
      <c r="O2" s="629"/>
      <c r="P2" s="629"/>
      <c r="Q2" s="629"/>
    </row>
    <row r="3" spans="1:17" ht="28.5" customHeight="1">
      <c r="A3" s="429" t="s">
        <v>304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417" t="s">
        <v>16</v>
      </c>
      <c r="B5" s="418" t="s">
        <v>15</v>
      </c>
      <c r="C5" s="417" t="s">
        <v>8</v>
      </c>
      <c r="D5" s="417" t="s">
        <v>9</v>
      </c>
      <c r="E5" s="420" t="s">
        <v>0</v>
      </c>
      <c r="F5" s="421"/>
      <c r="G5" s="421"/>
      <c r="H5" s="421"/>
      <c r="I5" s="421"/>
      <c r="J5" s="422"/>
      <c r="K5" s="420" t="s">
        <v>17</v>
      </c>
      <c r="L5" s="421"/>
      <c r="M5" s="421"/>
      <c r="N5" s="421"/>
      <c r="O5" s="421"/>
      <c r="P5" s="422"/>
      <c r="Q5" s="418" t="s">
        <v>14</v>
      </c>
    </row>
    <row r="6" spans="1:17" s="15" customFormat="1" ht="14.25" customHeight="1">
      <c r="A6" s="417"/>
      <c r="B6" s="419"/>
      <c r="C6" s="417"/>
      <c r="D6" s="417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419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415" t="s">
        <v>44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</row>
    <row r="9" spans="1:17" ht="13.5" customHeight="1">
      <c r="A9" s="20">
        <v>1</v>
      </c>
      <c r="B9" s="416" t="s">
        <v>79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</row>
    <row r="10" spans="1:17" ht="22.5" customHeight="1">
      <c r="A10" s="423" t="s">
        <v>19</v>
      </c>
      <c r="B10" s="408" t="s">
        <v>45</v>
      </c>
      <c r="C10" s="436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451" t="s">
        <v>248</v>
      </c>
      <c r="L10" s="411" t="s">
        <v>236</v>
      </c>
      <c r="M10" s="411" t="s">
        <v>236</v>
      </c>
      <c r="N10" s="411" t="s">
        <v>213</v>
      </c>
      <c r="O10" s="411" t="s">
        <v>213</v>
      </c>
      <c r="P10" s="411" t="s">
        <v>213</v>
      </c>
      <c r="Q10" s="411" t="s">
        <v>63</v>
      </c>
    </row>
    <row r="11" spans="1:17" ht="6.75" customHeight="1">
      <c r="A11" s="428"/>
      <c r="B11" s="581"/>
      <c r="C11" s="581"/>
      <c r="D11" s="573" t="s">
        <v>5</v>
      </c>
      <c r="E11" s="628">
        <f>SUM(F11:J12)</f>
        <v>10970.5</v>
      </c>
      <c r="F11" s="628">
        <f>16163-6362-120-300-620</f>
        <v>8761</v>
      </c>
      <c r="G11" s="628">
        <f>2359.5-150</f>
        <v>2209.5</v>
      </c>
      <c r="H11" s="628">
        <v>0</v>
      </c>
      <c r="I11" s="628">
        <v>0</v>
      </c>
      <c r="J11" s="628">
        <v>0</v>
      </c>
      <c r="K11" s="600"/>
      <c r="L11" s="600"/>
      <c r="M11" s="600"/>
      <c r="N11" s="600"/>
      <c r="O11" s="600"/>
      <c r="P11" s="600"/>
      <c r="Q11" s="587"/>
    </row>
    <row r="12" spans="1:17" ht="6.75" customHeight="1" thickBot="1">
      <c r="A12" s="428"/>
      <c r="B12" s="581"/>
      <c r="C12" s="581"/>
      <c r="D12" s="573"/>
      <c r="E12" s="628"/>
      <c r="F12" s="628"/>
      <c r="G12" s="628"/>
      <c r="H12" s="628"/>
      <c r="I12" s="628"/>
      <c r="J12" s="628"/>
      <c r="K12" s="600"/>
      <c r="L12" s="600"/>
      <c r="M12" s="600"/>
      <c r="N12" s="600"/>
      <c r="O12" s="600"/>
      <c r="P12" s="600"/>
      <c r="Q12" s="587"/>
    </row>
    <row r="13" spans="1:17" ht="15" customHeight="1">
      <c r="A13" s="624"/>
      <c r="B13" s="415" t="s">
        <v>23</v>
      </c>
      <c r="C13" s="625"/>
      <c r="D13" s="569" t="s">
        <v>249</v>
      </c>
      <c r="E13" s="559">
        <f>SUM(F13:J14)</f>
        <v>10970.5</v>
      </c>
      <c r="F13" s="559">
        <f>SUM(F15:F16)</f>
        <v>8761</v>
      </c>
      <c r="G13" s="559">
        <f>SUM(G15:G16)</f>
        <v>2209.5</v>
      </c>
      <c r="H13" s="559">
        <f>SUM(H15:H16)</f>
        <v>0</v>
      </c>
      <c r="I13" s="559">
        <f>SUM(I15:I16)</f>
        <v>0</v>
      </c>
      <c r="J13" s="561">
        <f>SUM(J15:J16)</f>
        <v>0</v>
      </c>
      <c r="K13" s="617"/>
      <c r="L13" s="558"/>
      <c r="M13" s="558"/>
      <c r="N13" s="558"/>
      <c r="O13" s="558"/>
      <c r="P13" s="558"/>
      <c r="Q13" s="558"/>
    </row>
    <row r="14" spans="1:17" ht="10.5" customHeight="1">
      <c r="A14" s="624"/>
      <c r="B14" s="415"/>
      <c r="C14" s="625"/>
      <c r="D14" s="627"/>
      <c r="E14" s="560"/>
      <c r="F14" s="560"/>
      <c r="G14" s="560"/>
      <c r="H14" s="560"/>
      <c r="I14" s="560"/>
      <c r="J14" s="562"/>
      <c r="K14" s="617"/>
      <c r="L14" s="558"/>
      <c r="M14" s="558"/>
      <c r="N14" s="558"/>
      <c r="O14" s="558"/>
      <c r="P14" s="558"/>
      <c r="Q14" s="558"/>
    </row>
    <row r="15" spans="1:17" ht="13.5" customHeight="1">
      <c r="A15" s="624"/>
      <c r="B15" s="415"/>
      <c r="C15" s="625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617"/>
      <c r="L15" s="558"/>
      <c r="M15" s="558"/>
      <c r="N15" s="558"/>
      <c r="O15" s="558"/>
      <c r="P15" s="558"/>
      <c r="Q15" s="558"/>
    </row>
    <row r="16" spans="1:17" ht="13.5" customHeight="1" thickBot="1">
      <c r="A16" s="566"/>
      <c r="B16" s="567"/>
      <c r="C16" s="626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623"/>
      <c r="L16" s="550"/>
      <c r="M16" s="550"/>
      <c r="N16" s="550"/>
      <c r="O16" s="550"/>
      <c r="P16" s="550"/>
      <c r="Q16" s="550"/>
    </row>
    <row r="17" spans="1:17" ht="16.5" customHeight="1">
      <c r="A17" s="16" t="s">
        <v>24</v>
      </c>
      <c r="B17" s="442" t="s">
        <v>80</v>
      </c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4"/>
    </row>
    <row r="18" spans="1:17" ht="24" customHeight="1">
      <c r="A18" s="423" t="s">
        <v>26</v>
      </c>
      <c r="B18" s="408" t="s">
        <v>46</v>
      </c>
      <c r="C18" s="436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408" t="s">
        <v>250</v>
      </c>
      <c r="L18" s="411" t="s">
        <v>240</v>
      </c>
      <c r="M18" s="411" t="s">
        <v>240</v>
      </c>
      <c r="N18" s="411" t="s">
        <v>240</v>
      </c>
      <c r="O18" s="411" t="s">
        <v>240</v>
      </c>
      <c r="P18" s="411" t="s">
        <v>240</v>
      </c>
      <c r="Q18" s="423" t="s">
        <v>136</v>
      </c>
    </row>
    <row r="19" spans="1:17" ht="16.5" customHeight="1">
      <c r="A19" s="432"/>
      <c r="B19" s="434"/>
      <c r="C19" s="437"/>
      <c r="D19" s="586" t="s">
        <v>5</v>
      </c>
      <c r="E19" s="593">
        <f>SUM(F19:J20)</f>
        <v>978</v>
      </c>
      <c r="F19" s="593">
        <v>240</v>
      </c>
      <c r="G19" s="621">
        <f>200-62</f>
        <v>138</v>
      </c>
      <c r="H19" s="593">
        <v>200</v>
      </c>
      <c r="I19" s="593">
        <v>200</v>
      </c>
      <c r="J19" s="593">
        <v>200</v>
      </c>
      <c r="K19" s="434"/>
      <c r="L19" s="618"/>
      <c r="M19" s="618"/>
      <c r="N19" s="618"/>
      <c r="O19" s="618"/>
      <c r="P19" s="618"/>
      <c r="Q19" s="437"/>
    </row>
    <row r="20" spans="1:17" ht="6" customHeight="1">
      <c r="A20" s="432"/>
      <c r="B20" s="434"/>
      <c r="C20" s="437"/>
      <c r="D20" s="620"/>
      <c r="E20" s="594"/>
      <c r="F20" s="594"/>
      <c r="G20" s="622"/>
      <c r="H20" s="594"/>
      <c r="I20" s="594"/>
      <c r="J20" s="594"/>
      <c r="K20" s="434"/>
      <c r="L20" s="618"/>
      <c r="M20" s="618"/>
      <c r="N20" s="618"/>
      <c r="O20" s="618"/>
      <c r="P20" s="618"/>
      <c r="Q20" s="437"/>
    </row>
    <row r="21" spans="1:17" ht="16.5" customHeight="1">
      <c r="A21" s="432"/>
      <c r="B21" s="434"/>
      <c r="C21" s="437"/>
      <c r="D21" s="573" t="s">
        <v>6</v>
      </c>
      <c r="E21" s="593">
        <f>SUM(F21:J22)</f>
        <v>0</v>
      </c>
      <c r="F21" s="609">
        <v>0</v>
      </c>
      <c r="G21" s="609">
        <v>0</v>
      </c>
      <c r="H21" s="609">
        <v>0</v>
      </c>
      <c r="I21" s="609">
        <v>0</v>
      </c>
      <c r="J21" s="609">
        <v>0</v>
      </c>
      <c r="K21" s="434"/>
      <c r="L21" s="618"/>
      <c r="M21" s="618"/>
      <c r="N21" s="618"/>
      <c r="O21" s="618"/>
      <c r="P21" s="618"/>
      <c r="Q21" s="437"/>
    </row>
    <row r="22" spans="1:17" ht="8.25" customHeight="1" thickBot="1">
      <c r="A22" s="433"/>
      <c r="B22" s="435"/>
      <c r="C22" s="438"/>
      <c r="D22" s="586"/>
      <c r="E22" s="596"/>
      <c r="F22" s="589"/>
      <c r="G22" s="589"/>
      <c r="H22" s="589"/>
      <c r="I22" s="589"/>
      <c r="J22" s="589"/>
      <c r="K22" s="435"/>
      <c r="L22" s="619"/>
      <c r="M22" s="619"/>
      <c r="N22" s="619"/>
      <c r="O22" s="619"/>
      <c r="P22" s="619"/>
      <c r="Q22" s="438"/>
    </row>
    <row r="23" spans="1:17" ht="12.75" customHeight="1">
      <c r="A23" s="440"/>
      <c r="B23" s="415" t="s">
        <v>43</v>
      </c>
      <c r="C23" s="468"/>
      <c r="D23" s="569" t="s">
        <v>249</v>
      </c>
      <c r="E23" s="559">
        <f>SUM(F23:J24)</f>
        <v>978</v>
      </c>
      <c r="F23" s="559">
        <f>SUM(F19)</f>
        <v>240</v>
      </c>
      <c r="G23" s="559">
        <f>SUM(G19)</f>
        <v>138</v>
      </c>
      <c r="H23" s="559">
        <f>SUM(H19)</f>
        <v>200</v>
      </c>
      <c r="I23" s="559">
        <f>SUM(I19)</f>
        <v>200</v>
      </c>
      <c r="J23" s="561">
        <f>SUM(J19)</f>
        <v>200</v>
      </c>
      <c r="K23" s="617"/>
      <c r="L23" s="573"/>
      <c r="M23" s="573"/>
      <c r="N23" s="573"/>
      <c r="O23" s="573"/>
      <c r="P23" s="573"/>
      <c r="Q23" s="440"/>
    </row>
    <row r="24" spans="1:17" ht="9.75" customHeight="1">
      <c r="A24" s="440"/>
      <c r="B24" s="415"/>
      <c r="C24" s="468"/>
      <c r="D24" s="570"/>
      <c r="E24" s="560"/>
      <c r="F24" s="560"/>
      <c r="G24" s="560"/>
      <c r="H24" s="560"/>
      <c r="I24" s="560"/>
      <c r="J24" s="562"/>
      <c r="K24" s="617"/>
      <c r="L24" s="573"/>
      <c r="M24" s="573"/>
      <c r="N24" s="573"/>
      <c r="O24" s="573"/>
      <c r="P24" s="573"/>
      <c r="Q24" s="440"/>
    </row>
    <row r="25" spans="1:17" ht="12" customHeight="1">
      <c r="A25" s="440"/>
      <c r="B25" s="415"/>
      <c r="C25" s="468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617"/>
      <c r="L25" s="573"/>
      <c r="M25" s="573"/>
      <c r="N25" s="573"/>
      <c r="O25" s="573"/>
      <c r="P25" s="573"/>
      <c r="Q25" s="440"/>
    </row>
    <row r="26" spans="1:17" ht="11.25" customHeight="1" thickBot="1">
      <c r="A26" s="440"/>
      <c r="B26" s="415"/>
      <c r="C26" s="468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617"/>
      <c r="L26" s="573"/>
      <c r="M26" s="573"/>
      <c r="N26" s="573"/>
      <c r="O26" s="573"/>
      <c r="P26" s="573"/>
      <c r="Q26" s="440"/>
    </row>
    <row r="27" spans="1:17" ht="11.25" customHeight="1">
      <c r="A27" s="8" t="s">
        <v>28</v>
      </c>
      <c r="B27" s="442" t="s">
        <v>81</v>
      </c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4"/>
    </row>
    <row r="28" spans="1:17" ht="24" customHeight="1">
      <c r="A28" s="423" t="s">
        <v>30</v>
      </c>
      <c r="B28" s="612" t="s">
        <v>47</v>
      </c>
      <c r="C28" s="440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408" t="s">
        <v>256</v>
      </c>
      <c r="L28" s="411" t="s">
        <v>236</v>
      </c>
      <c r="M28" s="411" t="s">
        <v>236</v>
      </c>
      <c r="N28" s="411" t="s">
        <v>236</v>
      </c>
      <c r="O28" s="411" t="s">
        <v>236</v>
      </c>
      <c r="P28" s="411" t="s">
        <v>236</v>
      </c>
      <c r="Q28" s="423" t="s">
        <v>136</v>
      </c>
    </row>
    <row r="29" spans="1:17" ht="16.5" customHeight="1">
      <c r="A29" s="432"/>
      <c r="B29" s="613"/>
      <c r="C29" s="614"/>
      <c r="D29" s="586" t="s">
        <v>5</v>
      </c>
      <c r="E29" s="593">
        <f>SUM(F29:J32)</f>
        <v>210</v>
      </c>
      <c r="F29" s="593">
        <v>70</v>
      </c>
      <c r="G29" s="593">
        <v>35</v>
      </c>
      <c r="H29" s="593">
        <v>35</v>
      </c>
      <c r="I29" s="593">
        <v>35</v>
      </c>
      <c r="J29" s="593">
        <v>35</v>
      </c>
      <c r="K29" s="437"/>
      <c r="L29" s="414"/>
      <c r="M29" s="414"/>
      <c r="N29" s="414"/>
      <c r="O29" s="414"/>
      <c r="P29" s="414"/>
      <c r="Q29" s="432"/>
    </row>
    <row r="30" spans="1:17" ht="1.5" customHeight="1">
      <c r="A30" s="432"/>
      <c r="B30" s="613"/>
      <c r="C30" s="614"/>
      <c r="D30" s="595"/>
      <c r="E30" s="596"/>
      <c r="F30" s="596"/>
      <c r="G30" s="596"/>
      <c r="H30" s="596"/>
      <c r="I30" s="596"/>
      <c r="J30" s="596"/>
      <c r="K30" s="438"/>
      <c r="L30" s="413"/>
      <c r="M30" s="413"/>
      <c r="N30" s="413"/>
      <c r="O30" s="413"/>
      <c r="P30" s="413"/>
      <c r="Q30" s="432"/>
    </row>
    <row r="31" spans="1:17" ht="16.5" customHeight="1">
      <c r="A31" s="432"/>
      <c r="B31" s="613"/>
      <c r="C31" s="614"/>
      <c r="D31" s="595"/>
      <c r="E31" s="596"/>
      <c r="F31" s="596"/>
      <c r="G31" s="596"/>
      <c r="H31" s="596"/>
      <c r="I31" s="596"/>
      <c r="J31" s="596"/>
      <c r="K31" s="452" t="s">
        <v>257</v>
      </c>
      <c r="L31" s="430" t="s">
        <v>236</v>
      </c>
      <c r="M31" s="430" t="s">
        <v>236</v>
      </c>
      <c r="N31" s="430" t="s">
        <v>236</v>
      </c>
      <c r="O31" s="430" t="s">
        <v>236</v>
      </c>
      <c r="P31" s="430" t="s">
        <v>236</v>
      </c>
      <c r="Q31" s="432"/>
    </row>
    <row r="32" spans="1:17" ht="16.5" customHeight="1" thickBot="1">
      <c r="A32" s="433"/>
      <c r="B32" s="613"/>
      <c r="C32" s="614"/>
      <c r="D32" s="595"/>
      <c r="E32" s="596"/>
      <c r="F32" s="596"/>
      <c r="G32" s="596"/>
      <c r="H32" s="596"/>
      <c r="I32" s="596"/>
      <c r="J32" s="596"/>
      <c r="K32" s="452"/>
      <c r="L32" s="431"/>
      <c r="M32" s="431"/>
      <c r="N32" s="431"/>
      <c r="O32" s="431"/>
      <c r="P32" s="431"/>
      <c r="Q32" s="433"/>
    </row>
    <row r="33" spans="1:17" ht="10.5" customHeight="1">
      <c r="A33" s="440"/>
      <c r="B33" s="415" t="s">
        <v>33</v>
      </c>
      <c r="C33" s="468"/>
      <c r="D33" s="569" t="s">
        <v>249</v>
      </c>
      <c r="E33" s="559">
        <f>SUM(F33:J34)</f>
        <v>210</v>
      </c>
      <c r="F33" s="559">
        <f>SUM(F35:F36)</f>
        <v>70</v>
      </c>
      <c r="G33" s="559">
        <f>SUM(G35:G36)</f>
        <v>35</v>
      </c>
      <c r="H33" s="559">
        <f>SUM(H35:H36)</f>
        <v>35</v>
      </c>
      <c r="I33" s="559">
        <f>SUM(I35:I36)</f>
        <v>35</v>
      </c>
      <c r="J33" s="561">
        <f>SUM(J35:J36)</f>
        <v>35</v>
      </c>
      <c r="K33" s="617"/>
      <c r="L33" s="573"/>
      <c r="M33" s="573"/>
      <c r="N33" s="573"/>
      <c r="O33" s="573"/>
      <c r="P33" s="573"/>
      <c r="Q33" s="440"/>
    </row>
    <row r="34" spans="1:17" ht="10.5" customHeight="1">
      <c r="A34" s="440"/>
      <c r="B34" s="415"/>
      <c r="C34" s="468"/>
      <c r="D34" s="570"/>
      <c r="E34" s="560"/>
      <c r="F34" s="560"/>
      <c r="G34" s="560"/>
      <c r="H34" s="560"/>
      <c r="I34" s="560"/>
      <c r="J34" s="562"/>
      <c r="K34" s="617"/>
      <c r="L34" s="573"/>
      <c r="M34" s="573"/>
      <c r="N34" s="573"/>
      <c r="O34" s="573"/>
      <c r="P34" s="573"/>
      <c r="Q34" s="440"/>
    </row>
    <row r="35" spans="1:17" ht="13.5" customHeight="1">
      <c r="A35" s="440"/>
      <c r="B35" s="415"/>
      <c r="C35" s="468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617"/>
      <c r="L35" s="573"/>
      <c r="M35" s="573"/>
      <c r="N35" s="573"/>
      <c r="O35" s="573"/>
      <c r="P35" s="573"/>
      <c r="Q35" s="440"/>
    </row>
    <row r="36" spans="1:17" ht="13.5" customHeight="1" thickBot="1">
      <c r="A36" s="440"/>
      <c r="B36" s="415"/>
      <c r="C36" s="468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617"/>
      <c r="L36" s="573"/>
      <c r="M36" s="573"/>
      <c r="N36" s="573"/>
      <c r="O36" s="573"/>
      <c r="P36" s="573"/>
      <c r="Q36" s="440"/>
    </row>
    <row r="37" spans="1:17" ht="15.75" customHeight="1" thickBot="1">
      <c r="A37" s="8" t="s">
        <v>34</v>
      </c>
      <c r="B37" s="454" t="s">
        <v>147</v>
      </c>
      <c r="C37" s="455"/>
      <c r="D37" s="443"/>
      <c r="E37" s="443"/>
      <c r="F37" s="443"/>
      <c r="G37" s="443"/>
      <c r="H37" s="443"/>
      <c r="I37" s="443"/>
      <c r="J37" s="443"/>
      <c r="K37" s="455"/>
      <c r="L37" s="455"/>
      <c r="M37" s="455"/>
      <c r="N37" s="455"/>
      <c r="O37" s="455"/>
      <c r="P37" s="455"/>
      <c r="Q37" s="456"/>
    </row>
    <row r="38" spans="1:17" ht="23.25" customHeight="1">
      <c r="A38" s="423" t="s">
        <v>36</v>
      </c>
      <c r="B38" s="612" t="s">
        <v>83</v>
      </c>
      <c r="C38" s="440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451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432"/>
      <c r="B39" s="613"/>
      <c r="C39" s="614"/>
      <c r="D39" s="615" t="s">
        <v>212</v>
      </c>
      <c r="E39" s="593">
        <f>SUM(F39:J40)</f>
        <v>546.5</v>
      </c>
      <c r="F39" s="593">
        <f>SUM(F47,F44,F50)</f>
        <v>356.5</v>
      </c>
      <c r="G39" s="593">
        <f>SUM(G47,G44,G50)</f>
        <v>100</v>
      </c>
      <c r="H39" s="593">
        <f>SUM(H47,H44,H50)</f>
        <v>30</v>
      </c>
      <c r="I39" s="593">
        <f>SUM(I47,I44,I50)</f>
        <v>30</v>
      </c>
      <c r="J39" s="593">
        <f>SUM(J47,J44,J50)</f>
        <v>30</v>
      </c>
      <c r="K39" s="598"/>
      <c r="L39" s="607">
        <v>100</v>
      </c>
      <c r="M39" s="607">
        <v>100</v>
      </c>
      <c r="N39" s="607">
        <v>100</v>
      </c>
      <c r="O39" s="607">
        <v>100</v>
      </c>
      <c r="P39" s="607">
        <v>100</v>
      </c>
      <c r="Q39" s="610" t="s">
        <v>132</v>
      </c>
    </row>
    <row r="40" spans="1:17" ht="6" customHeight="1">
      <c r="A40" s="432"/>
      <c r="B40" s="613"/>
      <c r="C40" s="614"/>
      <c r="D40" s="616"/>
      <c r="E40" s="594"/>
      <c r="F40" s="594"/>
      <c r="G40" s="594"/>
      <c r="H40" s="594"/>
      <c r="I40" s="594"/>
      <c r="J40" s="594"/>
      <c r="K40" s="598"/>
      <c r="L40" s="608"/>
      <c r="M40" s="608"/>
      <c r="N40" s="608"/>
      <c r="O40" s="608"/>
      <c r="P40" s="608"/>
      <c r="Q40" s="611"/>
    </row>
    <row r="41" spans="1:17" ht="11.25" customHeight="1">
      <c r="A41" s="432"/>
      <c r="B41" s="613"/>
      <c r="C41" s="614"/>
      <c r="D41" s="616"/>
      <c r="E41" s="593">
        <f>SUM(F41:J42)</f>
        <v>755.4</v>
      </c>
      <c r="F41" s="609">
        <f>SUM(F48,F45,F51)</f>
        <v>465.4</v>
      </c>
      <c r="G41" s="589">
        <f>SUM(G48,G45,G51)</f>
        <v>200</v>
      </c>
      <c r="H41" s="589">
        <f>SUM(H48,H45,H51)</f>
        <v>30</v>
      </c>
      <c r="I41" s="589">
        <f>SUM(I48,I45,I51)</f>
        <v>30</v>
      </c>
      <c r="J41" s="589">
        <f>SUM(J48,J45,J51)</f>
        <v>30</v>
      </c>
      <c r="K41" s="598"/>
      <c r="L41" s="607">
        <v>100</v>
      </c>
      <c r="M41" s="607">
        <v>100</v>
      </c>
      <c r="N41" s="607">
        <v>100</v>
      </c>
      <c r="O41" s="607">
        <v>100</v>
      </c>
      <c r="P41" s="607">
        <v>100</v>
      </c>
      <c r="Q41" s="448" t="s">
        <v>131</v>
      </c>
    </row>
    <row r="42" spans="1:17" ht="6" customHeight="1">
      <c r="A42" s="433"/>
      <c r="B42" s="613"/>
      <c r="C42" s="614"/>
      <c r="D42" s="616"/>
      <c r="E42" s="596"/>
      <c r="F42" s="589"/>
      <c r="G42" s="590"/>
      <c r="H42" s="590"/>
      <c r="I42" s="590"/>
      <c r="J42" s="590"/>
      <c r="K42" s="599"/>
      <c r="L42" s="608"/>
      <c r="M42" s="608"/>
      <c r="N42" s="608"/>
      <c r="O42" s="608"/>
      <c r="P42" s="608"/>
      <c r="Q42" s="448"/>
    </row>
    <row r="43" spans="1:17" ht="20.25" customHeight="1">
      <c r="A43" s="423" t="s">
        <v>82</v>
      </c>
      <c r="B43" s="408" t="s">
        <v>84</v>
      </c>
      <c r="C43" s="553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602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432"/>
      <c r="B44" s="434"/>
      <c r="C44" s="600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603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433"/>
      <c r="B45" s="435"/>
      <c r="C45" s="601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604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423" t="s">
        <v>85</v>
      </c>
      <c r="B46" s="408" t="s">
        <v>86</v>
      </c>
      <c r="C46" s="553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602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432"/>
      <c r="B47" s="434"/>
      <c r="C47" s="600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603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433"/>
      <c r="B48" s="435"/>
      <c r="C48" s="601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604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423" t="s">
        <v>138</v>
      </c>
      <c r="B49" s="408" t="s">
        <v>139</v>
      </c>
      <c r="C49" s="553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602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432"/>
      <c r="B50" s="434"/>
      <c r="C50" s="600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603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433"/>
      <c r="B51" s="435"/>
      <c r="C51" s="601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604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423" t="s">
        <v>64</v>
      </c>
      <c r="B52" s="408" t="s">
        <v>89</v>
      </c>
      <c r="C52" s="553" t="s">
        <v>161</v>
      </c>
      <c r="D52" s="605" t="s">
        <v>259</v>
      </c>
      <c r="E52" s="547">
        <v>920.1</v>
      </c>
      <c r="F52" s="547">
        <f>SUM(F58,F60,F63)</f>
        <v>260.8</v>
      </c>
      <c r="G52" s="547">
        <f>SUM(G55:G56)</f>
        <v>419.3</v>
      </c>
      <c r="H52" s="547">
        <f>SUM(H55:H56)</f>
        <v>80</v>
      </c>
      <c r="I52" s="547">
        <f>SUM(I55:I56)</f>
        <v>80</v>
      </c>
      <c r="J52" s="547">
        <f>SUM(J55:J56)</f>
        <v>80</v>
      </c>
      <c r="K52" s="451"/>
      <c r="L52" s="430"/>
      <c r="M52" s="430"/>
      <c r="N52" s="430"/>
      <c r="O52" s="430"/>
      <c r="P52" s="430"/>
      <c r="Q52" s="448"/>
    </row>
    <row r="53" spans="1:17" ht="6.75" customHeight="1">
      <c r="A53" s="424"/>
      <c r="B53" s="409"/>
      <c r="C53" s="428"/>
      <c r="D53" s="606"/>
      <c r="E53" s="548"/>
      <c r="F53" s="548"/>
      <c r="G53" s="548"/>
      <c r="H53" s="548"/>
      <c r="I53" s="548"/>
      <c r="J53" s="548"/>
      <c r="K53" s="598"/>
      <c r="L53" s="431"/>
      <c r="M53" s="431"/>
      <c r="N53" s="431"/>
      <c r="O53" s="431"/>
      <c r="P53" s="431"/>
      <c r="Q53" s="503"/>
    </row>
    <row r="54" spans="1:17" ht="6.75" customHeight="1">
      <c r="A54" s="424"/>
      <c r="B54" s="409"/>
      <c r="C54" s="428"/>
      <c r="D54" s="606"/>
      <c r="E54" s="549"/>
      <c r="F54" s="549"/>
      <c r="G54" s="549"/>
      <c r="H54" s="549"/>
      <c r="I54" s="549"/>
      <c r="J54" s="549"/>
      <c r="K54" s="598"/>
      <c r="L54" s="431"/>
      <c r="M54" s="431"/>
      <c r="N54" s="431"/>
      <c r="O54" s="431"/>
      <c r="P54" s="431"/>
      <c r="Q54" s="503"/>
    </row>
    <row r="55" spans="1:17" ht="17.25" customHeight="1">
      <c r="A55" s="424"/>
      <c r="B55" s="409"/>
      <c r="C55" s="428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598"/>
      <c r="L55" s="431"/>
      <c r="M55" s="431"/>
      <c r="N55" s="431"/>
      <c r="O55" s="431"/>
      <c r="P55" s="431"/>
      <c r="Q55" s="503"/>
    </row>
    <row r="56" spans="1:17" ht="17.25" customHeight="1">
      <c r="A56" s="460"/>
      <c r="B56" s="552"/>
      <c r="C56" s="554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599"/>
      <c r="L56" s="431"/>
      <c r="M56" s="431"/>
      <c r="N56" s="431"/>
      <c r="O56" s="431"/>
      <c r="P56" s="431"/>
      <c r="Q56" s="503"/>
    </row>
    <row r="57" spans="1:17" ht="24.75" customHeight="1">
      <c r="A57" s="423" t="s">
        <v>87</v>
      </c>
      <c r="B57" s="408" t="s">
        <v>84</v>
      </c>
      <c r="C57" s="553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558" t="s">
        <v>261</v>
      </c>
      <c r="L57" s="430" t="s">
        <v>236</v>
      </c>
      <c r="M57" s="430" t="s">
        <v>213</v>
      </c>
      <c r="N57" s="430" t="s">
        <v>213</v>
      </c>
      <c r="O57" s="430" t="s">
        <v>213</v>
      </c>
      <c r="P57" s="430" t="s">
        <v>213</v>
      </c>
      <c r="Q57" s="591" t="s">
        <v>51</v>
      </c>
    </row>
    <row r="58" spans="1:17" ht="11.25" customHeight="1">
      <c r="A58" s="459"/>
      <c r="B58" s="551"/>
      <c r="C58" s="428"/>
      <c r="D58" s="586" t="s">
        <v>5</v>
      </c>
      <c r="E58" s="596">
        <f>SUM(F58:J59)</f>
        <v>104.4</v>
      </c>
      <c r="F58" s="597">
        <v>104.4</v>
      </c>
      <c r="G58" s="592">
        <v>0</v>
      </c>
      <c r="H58" s="592">
        <v>0</v>
      </c>
      <c r="I58" s="592">
        <v>0</v>
      </c>
      <c r="J58" s="592">
        <v>0</v>
      </c>
      <c r="K58" s="558"/>
      <c r="L58" s="431"/>
      <c r="M58" s="431"/>
      <c r="N58" s="431"/>
      <c r="O58" s="431"/>
      <c r="P58" s="431"/>
      <c r="Q58" s="546"/>
    </row>
    <row r="59" spans="1:17" ht="12.75" customHeight="1">
      <c r="A59" s="460"/>
      <c r="B59" s="552"/>
      <c r="C59" s="554"/>
      <c r="D59" s="595"/>
      <c r="E59" s="594"/>
      <c r="F59" s="572"/>
      <c r="G59" s="590"/>
      <c r="H59" s="590"/>
      <c r="I59" s="590"/>
      <c r="J59" s="590"/>
      <c r="K59" s="558"/>
      <c r="L59" s="431"/>
      <c r="M59" s="431"/>
      <c r="N59" s="431"/>
      <c r="O59" s="431"/>
      <c r="P59" s="431"/>
      <c r="Q59" s="546"/>
    </row>
    <row r="60" spans="1:17" ht="22.5" customHeight="1">
      <c r="A60" s="423" t="s">
        <v>88</v>
      </c>
      <c r="B60" s="408" t="s">
        <v>86</v>
      </c>
      <c r="C60" s="553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558" t="s">
        <v>261</v>
      </c>
      <c r="L60" s="430" t="s">
        <v>236</v>
      </c>
      <c r="M60" s="430" t="s">
        <v>213</v>
      </c>
      <c r="N60" s="430" t="s">
        <v>236</v>
      </c>
      <c r="O60" s="430" t="s">
        <v>236</v>
      </c>
      <c r="P60" s="430" t="s">
        <v>236</v>
      </c>
      <c r="Q60" s="591" t="s">
        <v>51</v>
      </c>
    </row>
    <row r="61" spans="1:17" ht="12" customHeight="1">
      <c r="A61" s="459"/>
      <c r="B61" s="551"/>
      <c r="C61" s="428"/>
      <c r="D61" s="573" t="s">
        <v>5</v>
      </c>
      <c r="E61" s="593">
        <f>SUM(F61:J62)</f>
        <v>332.8</v>
      </c>
      <c r="F61" s="571">
        <v>92.8</v>
      </c>
      <c r="G61" s="589">
        <f>80-80</f>
        <v>0</v>
      </c>
      <c r="H61" s="589">
        <v>80</v>
      </c>
      <c r="I61" s="589">
        <v>80</v>
      </c>
      <c r="J61" s="589">
        <v>80</v>
      </c>
      <c r="K61" s="558"/>
      <c r="L61" s="431"/>
      <c r="M61" s="431"/>
      <c r="N61" s="431"/>
      <c r="O61" s="431"/>
      <c r="P61" s="431"/>
      <c r="Q61" s="546"/>
    </row>
    <row r="62" spans="1:17" ht="12.75" customHeight="1">
      <c r="A62" s="460"/>
      <c r="B62" s="552"/>
      <c r="C62" s="554"/>
      <c r="D62" s="573"/>
      <c r="E62" s="594"/>
      <c r="F62" s="572"/>
      <c r="G62" s="590"/>
      <c r="H62" s="590"/>
      <c r="I62" s="590"/>
      <c r="J62" s="590"/>
      <c r="K62" s="558"/>
      <c r="L62" s="431"/>
      <c r="M62" s="431"/>
      <c r="N62" s="431"/>
      <c r="O62" s="431"/>
      <c r="P62" s="431"/>
      <c r="Q62" s="546"/>
    </row>
    <row r="63" spans="1:17" ht="21" customHeight="1">
      <c r="A63" s="423" t="s">
        <v>140</v>
      </c>
      <c r="B63" s="408" t="s">
        <v>139</v>
      </c>
      <c r="C63" s="553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451" t="s">
        <v>261</v>
      </c>
      <c r="L63" s="411" t="s">
        <v>236</v>
      </c>
      <c r="M63" s="411" t="s">
        <v>236</v>
      </c>
      <c r="N63" s="411" t="s">
        <v>213</v>
      </c>
      <c r="O63" s="411" t="s">
        <v>213</v>
      </c>
      <c r="P63" s="411" t="s">
        <v>213</v>
      </c>
      <c r="Q63" s="423" t="s">
        <v>51</v>
      </c>
    </row>
    <row r="64" spans="1:17" ht="13.5" customHeight="1">
      <c r="A64" s="579"/>
      <c r="B64" s="579"/>
      <c r="C64" s="579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579"/>
      <c r="L64" s="579"/>
      <c r="M64" s="412"/>
      <c r="N64" s="579"/>
      <c r="O64" s="412"/>
      <c r="P64" s="412"/>
      <c r="Q64" s="579"/>
    </row>
    <row r="65" spans="1:17" ht="67.5" customHeight="1">
      <c r="A65" s="205" t="s">
        <v>292</v>
      </c>
      <c r="B65" s="140" t="s">
        <v>289</v>
      </c>
      <c r="C65" s="580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583" t="s">
        <v>291</v>
      </c>
      <c r="L65" s="586">
        <v>0</v>
      </c>
      <c r="M65" s="586">
        <v>100</v>
      </c>
      <c r="N65" s="586">
        <v>0</v>
      </c>
      <c r="O65" s="586">
        <v>0</v>
      </c>
      <c r="P65" s="586">
        <v>0</v>
      </c>
      <c r="Q65" s="586" t="s">
        <v>51</v>
      </c>
    </row>
    <row r="66" spans="1:17" ht="103.5" customHeight="1">
      <c r="A66" s="205" t="s">
        <v>293</v>
      </c>
      <c r="B66" s="200" t="s">
        <v>290</v>
      </c>
      <c r="C66" s="581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584"/>
      <c r="L66" s="587"/>
      <c r="M66" s="587"/>
      <c r="N66" s="587"/>
      <c r="O66" s="587"/>
      <c r="P66" s="587"/>
      <c r="Q66" s="587"/>
    </row>
    <row r="67" spans="1:18" ht="24" customHeight="1">
      <c r="A67" s="185" t="s">
        <v>294</v>
      </c>
      <c r="B67" s="200" t="s">
        <v>204</v>
      </c>
      <c r="C67" s="582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585"/>
      <c r="L67" s="588"/>
      <c r="M67" s="588"/>
      <c r="N67" s="588"/>
      <c r="O67" s="588"/>
      <c r="P67" s="588"/>
      <c r="Q67" s="588"/>
      <c r="R67" s="1">
        <v>150</v>
      </c>
    </row>
    <row r="68" spans="1:17" ht="6.75" customHeight="1">
      <c r="A68" s="423" t="s">
        <v>90</v>
      </c>
      <c r="B68" s="408" t="s">
        <v>92</v>
      </c>
      <c r="C68" s="553" t="s">
        <v>161</v>
      </c>
      <c r="D68" s="555" t="s">
        <v>224</v>
      </c>
      <c r="E68" s="576">
        <f>SUM(F68:J71)</f>
        <v>880.8</v>
      </c>
      <c r="F68" s="576">
        <f>SUM(F75,F78,F79)</f>
        <v>800.8</v>
      </c>
      <c r="G68" s="576">
        <f>SUM(G75,G78)</f>
        <v>20</v>
      </c>
      <c r="H68" s="576">
        <f>SUM(H75,H78)</f>
        <v>20</v>
      </c>
      <c r="I68" s="576">
        <f>SUM(I75,I78)</f>
        <v>20</v>
      </c>
      <c r="J68" s="576">
        <f>SUM(J75,J78)</f>
        <v>20</v>
      </c>
      <c r="K68" s="452"/>
      <c r="L68" s="430"/>
      <c r="M68" s="430"/>
      <c r="N68" s="430"/>
      <c r="O68" s="430"/>
      <c r="P68" s="430"/>
      <c r="Q68" s="448"/>
    </row>
    <row r="69" spans="1:17" ht="6.75" customHeight="1">
      <c r="A69" s="424"/>
      <c r="B69" s="409"/>
      <c r="C69" s="428"/>
      <c r="D69" s="556"/>
      <c r="E69" s="577"/>
      <c r="F69" s="577"/>
      <c r="G69" s="577"/>
      <c r="H69" s="577"/>
      <c r="I69" s="577"/>
      <c r="J69" s="577"/>
      <c r="K69" s="558"/>
      <c r="L69" s="431"/>
      <c r="M69" s="431"/>
      <c r="N69" s="431"/>
      <c r="O69" s="431"/>
      <c r="P69" s="431"/>
      <c r="Q69" s="503"/>
    </row>
    <row r="70" spans="1:17" ht="10.5" customHeight="1">
      <c r="A70" s="424"/>
      <c r="B70" s="409"/>
      <c r="C70" s="428"/>
      <c r="D70" s="556"/>
      <c r="E70" s="577"/>
      <c r="F70" s="577"/>
      <c r="G70" s="577"/>
      <c r="H70" s="577"/>
      <c r="I70" s="577"/>
      <c r="J70" s="577"/>
      <c r="K70" s="558"/>
      <c r="L70" s="431"/>
      <c r="M70" s="431"/>
      <c r="N70" s="431"/>
      <c r="O70" s="431"/>
      <c r="P70" s="431"/>
      <c r="Q70" s="503"/>
    </row>
    <row r="71" spans="1:17" ht="10.5" customHeight="1">
      <c r="A71" s="424"/>
      <c r="B71" s="409"/>
      <c r="C71" s="428"/>
      <c r="D71" s="557"/>
      <c r="E71" s="578"/>
      <c r="F71" s="578"/>
      <c r="G71" s="578"/>
      <c r="H71" s="578"/>
      <c r="I71" s="578"/>
      <c r="J71" s="578"/>
      <c r="K71" s="558"/>
      <c r="L71" s="431"/>
      <c r="M71" s="431"/>
      <c r="N71" s="431"/>
      <c r="O71" s="431"/>
      <c r="P71" s="431"/>
      <c r="Q71" s="503"/>
    </row>
    <row r="72" spans="1:17" ht="14.25" customHeight="1">
      <c r="A72" s="459"/>
      <c r="B72" s="551"/>
      <c r="C72" s="428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558"/>
      <c r="L72" s="431"/>
      <c r="M72" s="431"/>
      <c r="N72" s="431"/>
      <c r="O72" s="431"/>
      <c r="P72" s="431"/>
      <c r="Q72" s="503"/>
    </row>
    <row r="73" spans="1:17" ht="12" customHeight="1">
      <c r="A73" s="460"/>
      <c r="B73" s="552"/>
      <c r="C73" s="554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558"/>
      <c r="L73" s="431"/>
      <c r="M73" s="431"/>
      <c r="N73" s="431"/>
      <c r="O73" s="431"/>
      <c r="P73" s="431"/>
      <c r="Q73" s="503"/>
    </row>
    <row r="74" spans="1:17" ht="24" customHeight="1">
      <c r="A74" s="423" t="s">
        <v>91</v>
      </c>
      <c r="B74" s="408" t="s">
        <v>86</v>
      </c>
      <c r="C74" s="553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452" t="s">
        <v>261</v>
      </c>
      <c r="L74" s="430" t="s">
        <v>236</v>
      </c>
      <c r="M74" s="430" t="s">
        <v>236</v>
      </c>
      <c r="N74" s="430" t="s">
        <v>236</v>
      </c>
      <c r="O74" s="430" t="s">
        <v>236</v>
      </c>
      <c r="P74" s="430" t="s">
        <v>236</v>
      </c>
      <c r="Q74" s="423" t="s">
        <v>142</v>
      </c>
    </row>
    <row r="75" spans="1:17" ht="13.5" customHeight="1">
      <c r="A75" s="459"/>
      <c r="B75" s="551"/>
      <c r="C75" s="427"/>
      <c r="D75" s="573" t="s">
        <v>5</v>
      </c>
      <c r="E75" s="574">
        <f>SUM(F75:J76)</f>
        <v>158.8</v>
      </c>
      <c r="F75" s="571">
        <f>118.8-40</f>
        <v>78.8</v>
      </c>
      <c r="G75" s="571">
        <v>20</v>
      </c>
      <c r="H75" s="571">
        <v>20</v>
      </c>
      <c r="I75" s="571">
        <v>20</v>
      </c>
      <c r="J75" s="571">
        <v>20</v>
      </c>
      <c r="K75" s="558"/>
      <c r="L75" s="431"/>
      <c r="M75" s="431"/>
      <c r="N75" s="431"/>
      <c r="O75" s="431"/>
      <c r="P75" s="431"/>
      <c r="Q75" s="424"/>
    </row>
    <row r="76" spans="1:17" ht="11.25" customHeight="1">
      <c r="A76" s="460"/>
      <c r="B76" s="552"/>
      <c r="C76" s="427"/>
      <c r="D76" s="573"/>
      <c r="E76" s="575"/>
      <c r="F76" s="572"/>
      <c r="G76" s="572"/>
      <c r="H76" s="572"/>
      <c r="I76" s="572"/>
      <c r="J76" s="572"/>
      <c r="K76" s="558"/>
      <c r="L76" s="431"/>
      <c r="M76" s="431"/>
      <c r="N76" s="431"/>
      <c r="O76" s="431"/>
      <c r="P76" s="431"/>
      <c r="Q76" s="425"/>
    </row>
    <row r="77" spans="1:17" ht="22.5" customHeight="1">
      <c r="A77" s="423" t="s">
        <v>141</v>
      </c>
      <c r="B77" s="408" t="s">
        <v>139</v>
      </c>
      <c r="C77" s="440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452" t="s">
        <v>261</v>
      </c>
      <c r="L77" s="430" t="s">
        <v>236</v>
      </c>
      <c r="M77" s="430" t="s">
        <v>213</v>
      </c>
      <c r="N77" s="430" t="s">
        <v>213</v>
      </c>
      <c r="O77" s="430" t="s">
        <v>213</v>
      </c>
      <c r="P77" s="430" t="s">
        <v>213</v>
      </c>
      <c r="Q77" s="423" t="s">
        <v>142</v>
      </c>
    </row>
    <row r="78" spans="1:17" ht="13.5" customHeight="1">
      <c r="A78" s="459"/>
      <c r="B78" s="551"/>
      <c r="C78" s="566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558"/>
      <c r="L78" s="431"/>
      <c r="M78" s="431"/>
      <c r="N78" s="431"/>
      <c r="O78" s="431"/>
      <c r="P78" s="431"/>
      <c r="Q78" s="424"/>
    </row>
    <row r="79" spans="1:17" ht="12" customHeight="1" thickBot="1">
      <c r="A79" s="460"/>
      <c r="B79" s="552"/>
      <c r="C79" s="566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558"/>
      <c r="L79" s="431"/>
      <c r="M79" s="431"/>
      <c r="N79" s="431"/>
      <c r="O79" s="431"/>
      <c r="P79" s="431"/>
      <c r="Q79" s="425"/>
    </row>
    <row r="80" spans="1:17" ht="18" customHeight="1">
      <c r="A80" s="440"/>
      <c r="B80" s="415" t="s">
        <v>48</v>
      </c>
      <c r="C80" s="468"/>
      <c r="D80" s="569" t="s">
        <v>207</v>
      </c>
      <c r="E80" s="559">
        <f aca="true" t="shared" si="16" ref="E80:J80">SUM(E82:E83)</f>
        <v>3252.8</v>
      </c>
      <c r="F80" s="559">
        <f t="shared" si="16"/>
        <v>1883.5</v>
      </c>
      <c r="G80" s="559">
        <f t="shared" si="16"/>
        <v>889.3</v>
      </c>
      <c r="H80" s="559">
        <f t="shared" si="16"/>
        <v>160</v>
      </c>
      <c r="I80" s="559">
        <f t="shared" si="16"/>
        <v>160</v>
      </c>
      <c r="J80" s="561">
        <f t="shared" si="16"/>
        <v>160</v>
      </c>
      <c r="K80" s="563"/>
      <c r="L80" s="558"/>
      <c r="M80" s="558"/>
      <c r="N80" s="558"/>
      <c r="O80" s="558"/>
      <c r="P80" s="558"/>
      <c r="Q80" s="558"/>
    </row>
    <row r="81" spans="1:17" ht="12.75" customHeight="1">
      <c r="A81" s="440"/>
      <c r="B81" s="415"/>
      <c r="C81" s="468"/>
      <c r="D81" s="570"/>
      <c r="E81" s="560"/>
      <c r="F81" s="560"/>
      <c r="G81" s="560"/>
      <c r="H81" s="560"/>
      <c r="I81" s="560"/>
      <c r="J81" s="562"/>
      <c r="K81" s="564"/>
      <c r="L81" s="558"/>
      <c r="M81" s="558"/>
      <c r="N81" s="558"/>
      <c r="O81" s="558"/>
      <c r="P81" s="558"/>
      <c r="Q81" s="558"/>
    </row>
    <row r="82" spans="1:17" ht="14.25" customHeight="1">
      <c r="A82" s="440"/>
      <c r="B82" s="415"/>
      <c r="C82" s="468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564"/>
      <c r="L82" s="558"/>
      <c r="M82" s="558"/>
      <c r="N82" s="558"/>
      <c r="O82" s="558"/>
      <c r="P82" s="558"/>
      <c r="Q82" s="558"/>
    </row>
    <row r="83" spans="1:17" ht="14.25" customHeight="1" thickBot="1">
      <c r="A83" s="566"/>
      <c r="B83" s="567"/>
      <c r="C83" s="568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565"/>
      <c r="L83" s="550"/>
      <c r="M83" s="550"/>
      <c r="N83" s="550"/>
      <c r="O83" s="550"/>
      <c r="P83" s="550"/>
      <c r="Q83" s="550"/>
    </row>
    <row r="84" spans="1:17" ht="13.5" customHeight="1">
      <c r="A84" s="8" t="s">
        <v>38</v>
      </c>
      <c r="B84" s="454" t="s">
        <v>93</v>
      </c>
      <c r="C84" s="455"/>
      <c r="D84" s="443"/>
      <c r="E84" s="443"/>
      <c r="F84" s="443"/>
      <c r="G84" s="443"/>
      <c r="H84" s="443"/>
      <c r="I84" s="443"/>
      <c r="J84" s="443"/>
      <c r="K84" s="455"/>
      <c r="L84" s="455"/>
      <c r="M84" s="455"/>
      <c r="N84" s="455"/>
      <c r="O84" s="455"/>
      <c r="P84" s="455"/>
      <c r="Q84" s="456"/>
    </row>
    <row r="85" spans="1:17" ht="16.5" customHeight="1">
      <c r="A85" s="423" t="s">
        <v>39</v>
      </c>
      <c r="B85" s="408" t="s">
        <v>58</v>
      </c>
      <c r="C85" s="553" t="s">
        <v>161</v>
      </c>
      <c r="D85" s="555" t="s">
        <v>223</v>
      </c>
      <c r="E85" s="547">
        <f aca="true" t="shared" si="17" ref="E85:J85">SUM(E92:E94)</f>
        <v>363716.4000000001</v>
      </c>
      <c r="F85" s="547">
        <f t="shared" si="17"/>
        <v>75088</v>
      </c>
      <c r="G85" s="547">
        <f t="shared" si="17"/>
        <v>75143.5</v>
      </c>
      <c r="H85" s="547">
        <f t="shared" si="17"/>
        <v>67266.90000000001</v>
      </c>
      <c r="I85" s="547">
        <f t="shared" si="17"/>
        <v>73109</v>
      </c>
      <c r="J85" s="547">
        <f t="shared" si="17"/>
        <v>73109</v>
      </c>
      <c r="K85" s="452" t="s">
        <v>262</v>
      </c>
      <c r="L85" s="430" t="s">
        <v>236</v>
      </c>
      <c r="M85" s="430" t="s">
        <v>236</v>
      </c>
      <c r="N85" s="430" t="s">
        <v>236</v>
      </c>
      <c r="O85" s="430" t="s">
        <v>236</v>
      </c>
      <c r="P85" s="430" t="s">
        <v>236</v>
      </c>
      <c r="Q85" s="430" t="s">
        <v>99</v>
      </c>
    </row>
    <row r="86" spans="1:17" ht="13.5" customHeight="1">
      <c r="A86" s="424"/>
      <c r="B86" s="409"/>
      <c r="C86" s="427"/>
      <c r="D86" s="556"/>
      <c r="E86" s="548"/>
      <c r="F86" s="548"/>
      <c r="G86" s="548"/>
      <c r="H86" s="548"/>
      <c r="I86" s="548"/>
      <c r="J86" s="548"/>
      <c r="K86" s="452"/>
      <c r="L86" s="430"/>
      <c r="M86" s="430"/>
      <c r="N86" s="430"/>
      <c r="O86" s="430"/>
      <c r="P86" s="430"/>
      <c r="Q86" s="430"/>
    </row>
    <row r="87" spans="1:17" ht="9" customHeight="1" hidden="1">
      <c r="A87" s="424"/>
      <c r="B87" s="409"/>
      <c r="C87" s="427"/>
      <c r="D87" s="556"/>
      <c r="E87" s="548"/>
      <c r="F87" s="548"/>
      <c r="G87" s="548"/>
      <c r="H87" s="548"/>
      <c r="I87" s="548"/>
      <c r="J87" s="548"/>
      <c r="K87" s="452"/>
      <c r="L87" s="430"/>
      <c r="M87" s="430"/>
      <c r="N87" s="430"/>
      <c r="O87" s="430"/>
      <c r="P87" s="430"/>
      <c r="Q87" s="430"/>
    </row>
    <row r="88" spans="1:17" ht="16.5" customHeight="1">
      <c r="A88" s="424"/>
      <c r="B88" s="409"/>
      <c r="C88" s="427"/>
      <c r="D88" s="557"/>
      <c r="E88" s="549"/>
      <c r="F88" s="549"/>
      <c r="G88" s="549"/>
      <c r="H88" s="549"/>
      <c r="I88" s="549"/>
      <c r="J88" s="549"/>
      <c r="K88" s="452"/>
      <c r="L88" s="430"/>
      <c r="M88" s="430"/>
      <c r="N88" s="430"/>
      <c r="O88" s="430"/>
      <c r="P88" s="430"/>
      <c r="Q88" s="430"/>
    </row>
    <row r="89" spans="1:17" ht="13.5" customHeight="1">
      <c r="A89" s="459"/>
      <c r="B89" s="551"/>
      <c r="C89" s="428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550"/>
      <c r="L89" s="546"/>
      <c r="M89" s="546"/>
      <c r="N89" s="546"/>
      <c r="O89" s="546"/>
      <c r="P89" s="546"/>
      <c r="Q89" s="546"/>
    </row>
    <row r="90" spans="1:17" ht="13.5" customHeight="1">
      <c r="A90" s="460"/>
      <c r="B90" s="552"/>
      <c r="C90" s="554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550"/>
      <c r="L90" s="546"/>
      <c r="M90" s="546"/>
      <c r="N90" s="546"/>
      <c r="O90" s="546"/>
      <c r="P90" s="546"/>
      <c r="Q90" s="546"/>
    </row>
    <row r="91" spans="1:17" ht="26.25" customHeight="1">
      <c r="A91" s="423" t="s">
        <v>94</v>
      </c>
      <c r="B91" s="395" t="s">
        <v>109</v>
      </c>
      <c r="C91" s="484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457" t="s">
        <v>263</v>
      </c>
      <c r="L91" s="441" t="s">
        <v>236</v>
      </c>
      <c r="M91" s="441" t="s">
        <v>236</v>
      </c>
      <c r="N91" s="441" t="s">
        <v>236</v>
      </c>
      <c r="O91" s="441" t="s">
        <v>236</v>
      </c>
      <c r="P91" s="441" t="s">
        <v>236</v>
      </c>
      <c r="Q91" s="397" t="s">
        <v>99</v>
      </c>
    </row>
    <row r="92" spans="1:17" ht="20.25" customHeight="1">
      <c r="A92" s="460"/>
      <c r="B92" s="483"/>
      <c r="C92" s="486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529"/>
      <c r="L92" s="519"/>
      <c r="M92" s="519"/>
      <c r="N92" s="519"/>
      <c r="O92" s="519"/>
      <c r="P92" s="519"/>
      <c r="Q92" s="399"/>
    </row>
    <row r="93" spans="1:17" ht="25.5" customHeight="1">
      <c r="A93" s="423" t="s">
        <v>95</v>
      </c>
      <c r="B93" s="392" t="s">
        <v>100</v>
      </c>
      <c r="C93" s="484" t="s">
        <v>161</v>
      </c>
      <c r="D93" s="496" t="s">
        <v>220</v>
      </c>
      <c r="E93" s="523">
        <f>F93+G93+H93+I93+J93</f>
        <v>240164.70000000007</v>
      </c>
      <c r="F93" s="523">
        <f>F97+F102+F105+F108+F110</f>
        <v>46596.6</v>
      </c>
      <c r="G93" s="523">
        <f>G97+G102+G105+G108+G110</f>
        <v>48759.5</v>
      </c>
      <c r="H93" s="523">
        <f>H97+H102+H105+H108+H110</f>
        <v>46374.80000000001</v>
      </c>
      <c r="I93" s="523">
        <f>I97+I102+I105+I108+I110</f>
        <v>49216.90000000001</v>
      </c>
      <c r="J93" s="523">
        <f>J97+J102+J105+J108+J110</f>
        <v>49216.90000000001</v>
      </c>
      <c r="K93" s="545" t="s">
        <v>263</v>
      </c>
      <c r="L93" s="498">
        <v>100</v>
      </c>
      <c r="M93" s="498">
        <v>100</v>
      </c>
      <c r="N93" s="498">
        <v>100</v>
      </c>
      <c r="O93" s="498">
        <v>100</v>
      </c>
      <c r="P93" s="498">
        <v>100</v>
      </c>
      <c r="Q93" s="397" t="s">
        <v>99</v>
      </c>
    </row>
    <row r="94" spans="1:17" ht="6" customHeight="1">
      <c r="A94" s="424"/>
      <c r="B94" s="393"/>
      <c r="C94" s="495"/>
      <c r="D94" s="497"/>
      <c r="E94" s="399"/>
      <c r="F94" s="399"/>
      <c r="G94" s="399"/>
      <c r="H94" s="399"/>
      <c r="I94" s="399"/>
      <c r="J94" s="399"/>
      <c r="K94" s="492"/>
      <c r="L94" s="544"/>
      <c r="M94" s="544"/>
      <c r="N94" s="544"/>
      <c r="O94" s="544"/>
      <c r="P94" s="544"/>
      <c r="Q94" s="398"/>
    </row>
    <row r="95" spans="1:17" ht="15.75" customHeight="1">
      <c r="A95" s="460"/>
      <c r="B95" s="522"/>
      <c r="C95" s="486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487"/>
      <c r="L95" s="399"/>
      <c r="M95" s="399"/>
      <c r="N95" s="399"/>
      <c r="O95" s="399"/>
      <c r="P95" s="399"/>
      <c r="Q95" s="399"/>
    </row>
    <row r="96" spans="1:17" ht="24.75" customHeight="1">
      <c r="A96" s="423" t="s">
        <v>101</v>
      </c>
      <c r="B96" s="395" t="s">
        <v>103</v>
      </c>
      <c r="C96" s="484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458" t="s">
        <v>264</v>
      </c>
      <c r="L96" s="397" t="s">
        <v>236</v>
      </c>
      <c r="M96" s="397" t="s">
        <v>236</v>
      </c>
      <c r="N96" s="397" t="s">
        <v>236</v>
      </c>
      <c r="O96" s="397" t="s">
        <v>236</v>
      </c>
      <c r="P96" s="397" t="s">
        <v>236</v>
      </c>
      <c r="Q96" s="397" t="s">
        <v>99</v>
      </c>
    </row>
    <row r="97" spans="1:17" ht="19.5" customHeight="1">
      <c r="A97" s="459"/>
      <c r="B97" s="537"/>
      <c r="C97" s="542"/>
      <c r="D97" s="478" t="s">
        <v>6</v>
      </c>
      <c r="E97" s="480">
        <f>SUM(F97:J98)</f>
        <v>8650.4</v>
      </c>
      <c r="F97" s="480">
        <v>1840</v>
      </c>
      <c r="G97" s="480">
        <v>1934</v>
      </c>
      <c r="H97" s="480">
        <f>2100-550</f>
        <v>1550</v>
      </c>
      <c r="I97" s="480">
        <f>2200-536.8</f>
        <v>1663.2</v>
      </c>
      <c r="J97" s="480">
        <f>2200-536.8</f>
        <v>1663.2</v>
      </c>
      <c r="K97" s="492"/>
      <c r="L97" s="400"/>
      <c r="M97" s="400"/>
      <c r="N97" s="400"/>
      <c r="O97" s="400"/>
      <c r="P97" s="400"/>
      <c r="Q97" s="398"/>
    </row>
    <row r="98" spans="1:17" ht="26.25" customHeight="1">
      <c r="A98" s="459"/>
      <c r="B98" s="537"/>
      <c r="C98" s="542"/>
      <c r="D98" s="479"/>
      <c r="E98" s="481"/>
      <c r="F98" s="481"/>
      <c r="G98" s="481"/>
      <c r="H98" s="481"/>
      <c r="I98" s="481"/>
      <c r="J98" s="481"/>
      <c r="K98" s="492"/>
      <c r="L98" s="400"/>
      <c r="M98" s="400"/>
      <c r="N98" s="400"/>
      <c r="O98" s="400"/>
      <c r="P98" s="400"/>
      <c r="Q98" s="398"/>
    </row>
    <row r="99" spans="1:17" ht="6" customHeight="1">
      <c r="A99" s="459"/>
      <c r="B99" s="537"/>
      <c r="C99" s="542"/>
      <c r="D99" s="515"/>
      <c r="E99" s="398"/>
      <c r="F99" s="515"/>
      <c r="G99" s="515"/>
      <c r="H99" s="515"/>
      <c r="I99" s="398"/>
      <c r="J99" s="398"/>
      <c r="K99" s="492"/>
      <c r="L99" s="400"/>
      <c r="M99" s="400"/>
      <c r="N99" s="400"/>
      <c r="O99" s="400"/>
      <c r="P99" s="400"/>
      <c r="Q99" s="398"/>
    </row>
    <row r="100" spans="1:17" ht="12.75" customHeight="1">
      <c r="A100" s="460"/>
      <c r="B100" s="538"/>
      <c r="C100" s="543"/>
      <c r="D100" s="541"/>
      <c r="E100" s="399"/>
      <c r="F100" s="541"/>
      <c r="G100" s="541"/>
      <c r="H100" s="541"/>
      <c r="I100" s="399"/>
      <c r="J100" s="399"/>
      <c r="K100" s="487"/>
      <c r="L100" s="401"/>
      <c r="M100" s="401"/>
      <c r="N100" s="401"/>
      <c r="O100" s="401"/>
      <c r="P100" s="401"/>
      <c r="Q100" s="399"/>
    </row>
    <row r="101" spans="1:17" ht="26.25" customHeight="1">
      <c r="A101" s="423" t="s">
        <v>102</v>
      </c>
      <c r="B101" s="395" t="s">
        <v>61</v>
      </c>
      <c r="C101" s="484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458" t="s">
        <v>263</v>
      </c>
      <c r="L101" s="397" t="s">
        <v>236</v>
      </c>
      <c r="M101" s="397" t="s">
        <v>213</v>
      </c>
      <c r="N101" s="397" t="s">
        <v>213</v>
      </c>
      <c r="O101" s="397" t="s">
        <v>213</v>
      </c>
      <c r="P101" s="397" t="s">
        <v>213</v>
      </c>
      <c r="Q101" s="291"/>
    </row>
    <row r="102" spans="1:17" ht="62.25" customHeight="1">
      <c r="A102" s="459"/>
      <c r="B102" s="537"/>
      <c r="C102" s="485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492"/>
      <c r="L102" s="400"/>
      <c r="M102" s="400"/>
      <c r="N102" s="400"/>
      <c r="O102" s="400"/>
      <c r="P102" s="400"/>
      <c r="Q102" s="245" t="s">
        <v>206</v>
      </c>
    </row>
    <row r="103" spans="1:17" ht="51" customHeight="1" hidden="1">
      <c r="A103" s="460"/>
      <c r="B103" s="538"/>
      <c r="C103" s="486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487"/>
      <c r="L103" s="401"/>
      <c r="M103" s="401"/>
      <c r="N103" s="401"/>
      <c r="O103" s="401"/>
      <c r="P103" s="401"/>
      <c r="Q103" s="245"/>
    </row>
    <row r="104" spans="1:17" ht="28.5" customHeight="1">
      <c r="A104" s="539" t="s">
        <v>104</v>
      </c>
      <c r="B104" s="540" t="s">
        <v>66</v>
      </c>
      <c r="C104" s="484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458" t="s">
        <v>263</v>
      </c>
      <c r="L104" s="397" t="s">
        <v>236</v>
      </c>
      <c r="M104" s="397" t="s">
        <v>236</v>
      </c>
      <c r="N104" s="397" t="s">
        <v>236</v>
      </c>
      <c r="O104" s="397" t="s">
        <v>236</v>
      </c>
      <c r="P104" s="397" t="s">
        <v>236</v>
      </c>
      <c r="Q104" s="392" t="s">
        <v>205</v>
      </c>
    </row>
    <row r="105" spans="1:17" ht="48.75" customHeight="1">
      <c r="A105" s="536"/>
      <c r="B105" s="538"/>
      <c r="C105" s="485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487"/>
      <c r="L105" s="399"/>
      <c r="M105" s="399"/>
      <c r="N105" s="399"/>
      <c r="O105" s="399"/>
      <c r="P105" s="399"/>
      <c r="Q105" s="394"/>
    </row>
    <row r="106" spans="1:17" ht="36.75" customHeight="1" hidden="1">
      <c r="A106" s="81"/>
      <c r="B106" s="293"/>
      <c r="C106" s="486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423" t="s">
        <v>105</v>
      </c>
      <c r="B107" s="395" t="s">
        <v>62</v>
      </c>
      <c r="C107" s="484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458" t="s">
        <v>263</v>
      </c>
      <c r="L107" s="397" t="s">
        <v>236</v>
      </c>
      <c r="M107" s="397" t="s">
        <v>236</v>
      </c>
      <c r="N107" s="397" t="s">
        <v>236</v>
      </c>
      <c r="O107" s="397" t="s">
        <v>236</v>
      </c>
      <c r="P107" s="397" t="s">
        <v>236</v>
      </c>
      <c r="Q107" s="252"/>
    </row>
    <row r="108" spans="1:17" ht="39" customHeight="1">
      <c r="A108" s="536"/>
      <c r="B108" s="538"/>
      <c r="C108" s="486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487"/>
      <c r="L108" s="401"/>
      <c r="M108" s="401"/>
      <c r="N108" s="401"/>
      <c r="O108" s="401"/>
      <c r="P108" s="401"/>
      <c r="Q108" s="252" t="s">
        <v>99</v>
      </c>
    </row>
    <row r="109" spans="1:17" ht="26.25" customHeight="1">
      <c r="A109" s="423" t="s">
        <v>106</v>
      </c>
      <c r="B109" s="395" t="s">
        <v>65</v>
      </c>
      <c r="C109" s="484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458" t="s">
        <v>263</v>
      </c>
      <c r="L109" s="397" t="s">
        <v>236</v>
      </c>
      <c r="M109" s="397" t="s">
        <v>236</v>
      </c>
      <c r="N109" s="397" t="s">
        <v>236</v>
      </c>
      <c r="O109" s="397" t="s">
        <v>236</v>
      </c>
      <c r="P109" s="397" t="s">
        <v>236</v>
      </c>
      <c r="Q109" s="252"/>
    </row>
    <row r="110" spans="1:17" ht="44.25" customHeight="1">
      <c r="A110" s="535"/>
      <c r="B110" s="537"/>
      <c r="C110" s="485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492"/>
      <c r="L110" s="488"/>
      <c r="M110" s="488"/>
      <c r="N110" s="488"/>
      <c r="O110" s="488"/>
      <c r="P110" s="488"/>
      <c r="Q110" s="252" t="s">
        <v>160</v>
      </c>
    </row>
    <row r="111" spans="1:17" ht="34.5" customHeight="1" hidden="1">
      <c r="A111" s="536"/>
      <c r="B111" s="538"/>
      <c r="C111" s="486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487"/>
      <c r="L111" s="489"/>
      <c r="M111" s="489"/>
      <c r="N111" s="489"/>
      <c r="O111" s="489"/>
      <c r="P111" s="489"/>
      <c r="Q111" s="252"/>
    </row>
    <row r="112" spans="1:17" ht="30" customHeight="1">
      <c r="A112" s="423" t="s">
        <v>107</v>
      </c>
      <c r="B112" s="395" t="s">
        <v>59</v>
      </c>
      <c r="C112" s="484" t="s">
        <v>161</v>
      </c>
      <c r="D112" s="532" t="s">
        <v>216</v>
      </c>
      <c r="E112" s="523">
        <f aca="true" t="shared" si="28" ref="E112:J112">SUM(E119:E121)</f>
        <v>357710.1</v>
      </c>
      <c r="F112" s="523">
        <f t="shared" si="28"/>
        <v>70964.8</v>
      </c>
      <c r="G112" s="523">
        <f t="shared" si="28"/>
        <v>70737.59999999999</v>
      </c>
      <c r="H112" s="523">
        <f t="shared" si="28"/>
        <v>66929.1</v>
      </c>
      <c r="I112" s="523">
        <f t="shared" si="28"/>
        <v>74539.29999999999</v>
      </c>
      <c r="J112" s="523">
        <f t="shared" si="28"/>
        <v>74539.29999999999</v>
      </c>
      <c r="K112" s="458" t="s">
        <v>50</v>
      </c>
      <c r="L112" s="397" t="s">
        <v>266</v>
      </c>
      <c r="M112" s="397" t="s">
        <v>266</v>
      </c>
      <c r="N112" s="397" t="s">
        <v>266</v>
      </c>
      <c r="O112" s="397" t="s">
        <v>266</v>
      </c>
      <c r="P112" s="397" t="s">
        <v>266</v>
      </c>
      <c r="Q112" s="392" t="s">
        <v>51</v>
      </c>
    </row>
    <row r="113" spans="1:17" ht="5.25" customHeight="1">
      <c r="A113" s="424"/>
      <c r="B113" s="396"/>
      <c r="C113" s="495"/>
      <c r="D113" s="533"/>
      <c r="E113" s="524"/>
      <c r="F113" s="524"/>
      <c r="G113" s="524"/>
      <c r="H113" s="524"/>
      <c r="I113" s="524"/>
      <c r="J113" s="524"/>
      <c r="K113" s="494"/>
      <c r="L113" s="400"/>
      <c r="M113" s="400"/>
      <c r="N113" s="400"/>
      <c r="O113" s="400"/>
      <c r="P113" s="400"/>
      <c r="Q113" s="393"/>
    </row>
    <row r="114" spans="1:17" ht="15" customHeight="1">
      <c r="A114" s="424"/>
      <c r="B114" s="396"/>
      <c r="C114" s="495"/>
      <c r="D114" s="533"/>
      <c r="E114" s="524"/>
      <c r="F114" s="524"/>
      <c r="G114" s="524"/>
      <c r="H114" s="524"/>
      <c r="I114" s="524"/>
      <c r="J114" s="524"/>
      <c r="K114" s="494"/>
      <c r="L114" s="400"/>
      <c r="M114" s="400"/>
      <c r="N114" s="400"/>
      <c r="O114" s="400"/>
      <c r="P114" s="400"/>
      <c r="Q114" s="393"/>
    </row>
    <row r="115" spans="1:17" ht="4.5" customHeight="1">
      <c r="A115" s="424"/>
      <c r="B115" s="396"/>
      <c r="C115" s="495"/>
      <c r="D115" s="534"/>
      <c r="E115" s="531"/>
      <c r="F115" s="531"/>
      <c r="G115" s="531"/>
      <c r="H115" s="531"/>
      <c r="I115" s="531"/>
      <c r="J115" s="531"/>
      <c r="K115" s="494"/>
      <c r="L115" s="400"/>
      <c r="M115" s="400"/>
      <c r="N115" s="400"/>
      <c r="O115" s="400"/>
      <c r="P115" s="400"/>
      <c r="Q115" s="393"/>
    </row>
    <row r="116" spans="1:17" ht="15" customHeight="1">
      <c r="A116" s="459"/>
      <c r="B116" s="482"/>
      <c r="C116" s="485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492"/>
      <c r="L116" s="488"/>
      <c r="M116" s="488"/>
      <c r="N116" s="488"/>
      <c r="O116" s="488"/>
      <c r="P116" s="488"/>
      <c r="Q116" s="521"/>
    </row>
    <row r="117" spans="1:17" ht="15" customHeight="1">
      <c r="A117" s="460"/>
      <c r="B117" s="483"/>
      <c r="C117" s="486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487"/>
      <c r="L117" s="489"/>
      <c r="M117" s="489"/>
      <c r="N117" s="489"/>
      <c r="O117" s="489"/>
      <c r="P117" s="489"/>
      <c r="Q117" s="522"/>
    </row>
    <row r="118" spans="1:17" ht="21" customHeight="1">
      <c r="A118" s="423" t="s">
        <v>96</v>
      </c>
      <c r="B118" s="395" t="s">
        <v>110</v>
      </c>
      <c r="C118" s="484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458" t="s">
        <v>267</v>
      </c>
      <c r="L118" s="397" t="s">
        <v>236</v>
      </c>
      <c r="M118" s="397" t="s">
        <v>236</v>
      </c>
      <c r="N118" s="397" t="s">
        <v>236</v>
      </c>
      <c r="O118" s="397" t="s">
        <v>236</v>
      </c>
      <c r="P118" s="397" t="s">
        <v>236</v>
      </c>
      <c r="Q118" s="397" t="s">
        <v>51</v>
      </c>
    </row>
    <row r="119" spans="1:17" ht="14.25" customHeight="1">
      <c r="A119" s="459"/>
      <c r="B119" s="482"/>
      <c r="C119" s="485"/>
      <c r="D119" s="478" t="s">
        <v>5</v>
      </c>
      <c r="E119" s="480">
        <f>SUM(F119:J120)</f>
        <v>48435.8</v>
      </c>
      <c r="F119" s="480">
        <v>11383.4</v>
      </c>
      <c r="G119" s="480">
        <f>8645.2+80+3833.6-58+116</f>
        <v>12616.800000000001</v>
      </c>
      <c r="H119" s="480">
        <v>7145.2</v>
      </c>
      <c r="I119" s="480">
        <v>8645.2</v>
      </c>
      <c r="J119" s="480">
        <v>8645.2</v>
      </c>
      <c r="K119" s="492"/>
      <c r="L119" s="488"/>
      <c r="M119" s="488"/>
      <c r="N119" s="488"/>
      <c r="O119" s="488"/>
      <c r="P119" s="488"/>
      <c r="Q119" s="398"/>
    </row>
    <row r="120" spans="1:17" ht="14.25" customHeight="1">
      <c r="A120" s="460"/>
      <c r="B120" s="483"/>
      <c r="C120" s="486"/>
      <c r="D120" s="490"/>
      <c r="E120" s="491"/>
      <c r="F120" s="491"/>
      <c r="G120" s="491"/>
      <c r="H120" s="491"/>
      <c r="I120" s="491"/>
      <c r="J120" s="491"/>
      <c r="K120" s="487"/>
      <c r="L120" s="489"/>
      <c r="M120" s="489"/>
      <c r="N120" s="489"/>
      <c r="O120" s="489"/>
      <c r="P120" s="489"/>
      <c r="Q120" s="399"/>
    </row>
    <row r="121" spans="1:17" ht="24" customHeight="1">
      <c r="A121" s="423" t="s">
        <v>97</v>
      </c>
      <c r="B121" s="395" t="s">
        <v>108</v>
      </c>
      <c r="C121" s="484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457"/>
      <c r="L121" s="530"/>
      <c r="M121" s="530"/>
      <c r="N121" s="530"/>
      <c r="O121" s="530"/>
      <c r="P121" s="530"/>
      <c r="Q121" s="397"/>
    </row>
    <row r="122" spans="1:17" ht="24" customHeight="1">
      <c r="A122" s="460"/>
      <c r="B122" s="483"/>
      <c r="C122" s="486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529"/>
      <c r="L122" s="519"/>
      <c r="M122" s="519"/>
      <c r="N122" s="519"/>
      <c r="O122" s="519"/>
      <c r="P122" s="519"/>
      <c r="Q122" s="399"/>
    </row>
    <row r="123" spans="1:17" ht="26.25" customHeight="1">
      <c r="A123" s="423" t="s">
        <v>112</v>
      </c>
      <c r="B123" s="395" t="s">
        <v>62</v>
      </c>
      <c r="C123" s="449" t="s">
        <v>161</v>
      </c>
      <c r="D123" s="478" t="s">
        <v>6</v>
      </c>
      <c r="E123" s="506">
        <f>SUM(F123:J124)</f>
        <v>307975.1</v>
      </c>
      <c r="F123" s="506">
        <f>62197.9-3100.2</f>
        <v>59097.700000000004</v>
      </c>
      <c r="G123" s="506">
        <f>60023.4-3252.3+1134.2</f>
        <v>57905.299999999996</v>
      </c>
      <c r="H123" s="506">
        <f>61960.9-2377</f>
        <v>59583.9</v>
      </c>
      <c r="I123" s="506">
        <f>66483.2-789.1</f>
        <v>65694.09999999999</v>
      </c>
      <c r="J123" s="506">
        <f>66483.2-789.1</f>
        <v>65694.09999999999</v>
      </c>
      <c r="K123" s="457" t="s">
        <v>263</v>
      </c>
      <c r="L123" s="441" t="s">
        <v>236</v>
      </c>
      <c r="M123" s="441" t="s">
        <v>236</v>
      </c>
      <c r="N123" s="441" t="s">
        <v>236</v>
      </c>
      <c r="O123" s="441" t="s">
        <v>236</v>
      </c>
      <c r="P123" s="441" t="s">
        <v>236</v>
      </c>
      <c r="Q123" s="397" t="s">
        <v>51</v>
      </c>
    </row>
    <row r="124" spans="1:17" ht="21" customHeight="1">
      <c r="A124" s="424"/>
      <c r="B124" s="396"/>
      <c r="C124" s="449"/>
      <c r="D124" s="479"/>
      <c r="E124" s="506"/>
      <c r="F124" s="506"/>
      <c r="G124" s="506"/>
      <c r="H124" s="506"/>
      <c r="I124" s="506"/>
      <c r="J124" s="506"/>
      <c r="K124" s="529"/>
      <c r="L124" s="528"/>
      <c r="M124" s="528"/>
      <c r="N124" s="528"/>
      <c r="O124" s="528"/>
      <c r="P124" s="528"/>
      <c r="Q124" s="400"/>
    </row>
    <row r="125" spans="1:17" ht="24.75" customHeight="1">
      <c r="A125" s="448" t="s">
        <v>111</v>
      </c>
      <c r="B125" s="404" t="s">
        <v>61</v>
      </c>
      <c r="C125" s="449" t="s">
        <v>161</v>
      </c>
      <c r="D125" s="478" t="s">
        <v>6</v>
      </c>
      <c r="E125" s="506">
        <f>SUM(F125:J126)</f>
        <v>483.7</v>
      </c>
      <c r="F125" s="506">
        <v>483.7</v>
      </c>
      <c r="G125" s="506">
        <v>0</v>
      </c>
      <c r="H125" s="506">
        <v>0</v>
      </c>
      <c r="I125" s="506">
        <v>0</v>
      </c>
      <c r="J125" s="506">
        <v>0</v>
      </c>
      <c r="K125" s="457" t="s">
        <v>263</v>
      </c>
      <c r="L125" s="441" t="s">
        <v>236</v>
      </c>
      <c r="M125" s="441" t="s">
        <v>213</v>
      </c>
      <c r="N125" s="441" t="s">
        <v>213</v>
      </c>
      <c r="O125" s="441" t="s">
        <v>213</v>
      </c>
      <c r="P125" s="441" t="s">
        <v>213</v>
      </c>
      <c r="Q125" s="441" t="s">
        <v>51</v>
      </c>
    </row>
    <row r="126" spans="1:17" ht="68.25" customHeight="1">
      <c r="A126" s="448"/>
      <c r="B126" s="404"/>
      <c r="C126" s="449"/>
      <c r="D126" s="490"/>
      <c r="E126" s="520"/>
      <c r="F126" s="520"/>
      <c r="G126" s="520"/>
      <c r="H126" s="520"/>
      <c r="I126" s="520"/>
      <c r="J126" s="520"/>
      <c r="K126" s="529"/>
      <c r="L126" s="528"/>
      <c r="M126" s="528"/>
      <c r="N126" s="528"/>
      <c r="O126" s="528"/>
      <c r="P126" s="528"/>
      <c r="Q126" s="441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423" t="s">
        <v>113</v>
      </c>
      <c r="B128" s="395" t="s">
        <v>60</v>
      </c>
      <c r="C128" s="484" t="s">
        <v>161</v>
      </c>
      <c r="D128" s="496" t="s">
        <v>249</v>
      </c>
      <c r="E128" s="526">
        <f>SUM(F128:J130)</f>
        <v>56787.09999999999</v>
      </c>
      <c r="F128" s="523">
        <f>F131+F132</f>
        <v>13374.299999999997</v>
      </c>
      <c r="G128" s="523">
        <f>G131+G132</f>
        <v>12124.699999999999</v>
      </c>
      <c r="H128" s="523">
        <f>H131+H132</f>
        <v>9357.9</v>
      </c>
      <c r="I128" s="523">
        <f>I131+I132</f>
        <v>10965.099999999999</v>
      </c>
      <c r="J128" s="523">
        <f>J131+J132</f>
        <v>10965.099999999999</v>
      </c>
      <c r="K128" s="395" t="s">
        <v>268</v>
      </c>
      <c r="L128" s="516" t="s">
        <v>269</v>
      </c>
      <c r="M128" s="516" t="s">
        <v>269</v>
      </c>
      <c r="N128" s="516" t="s">
        <v>270</v>
      </c>
      <c r="O128" s="516" t="s">
        <v>270</v>
      </c>
      <c r="P128" s="516" t="s">
        <v>270</v>
      </c>
      <c r="Q128" s="392"/>
    </row>
    <row r="129" spans="1:17" ht="12" customHeight="1">
      <c r="A129" s="424"/>
      <c r="B129" s="396"/>
      <c r="C129" s="495"/>
      <c r="D129" s="525"/>
      <c r="E129" s="527"/>
      <c r="F129" s="524"/>
      <c r="G129" s="524"/>
      <c r="H129" s="524"/>
      <c r="I129" s="524"/>
      <c r="J129" s="524"/>
      <c r="K129" s="396"/>
      <c r="L129" s="517"/>
      <c r="M129" s="517"/>
      <c r="N129" s="517"/>
      <c r="O129" s="517"/>
      <c r="P129" s="517"/>
      <c r="Q129" s="393"/>
    </row>
    <row r="130" spans="1:17" ht="9.75" customHeight="1">
      <c r="A130" s="424"/>
      <c r="B130" s="396"/>
      <c r="C130" s="495"/>
      <c r="D130" s="497"/>
      <c r="E130" s="527"/>
      <c r="F130" s="524"/>
      <c r="G130" s="524"/>
      <c r="H130" s="524"/>
      <c r="I130" s="524"/>
      <c r="J130" s="524"/>
      <c r="K130" s="396"/>
      <c r="L130" s="517"/>
      <c r="M130" s="517"/>
      <c r="N130" s="517"/>
      <c r="O130" s="517"/>
      <c r="P130" s="517"/>
      <c r="Q130" s="393"/>
    </row>
    <row r="131" spans="1:17" ht="12.75" customHeight="1">
      <c r="A131" s="459"/>
      <c r="B131" s="482"/>
      <c r="C131" s="485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482"/>
      <c r="L131" s="517"/>
      <c r="M131" s="517"/>
      <c r="N131" s="517"/>
      <c r="O131" s="517"/>
      <c r="P131" s="517"/>
      <c r="Q131" s="521"/>
    </row>
    <row r="132" spans="1:17" ht="12.75" customHeight="1">
      <c r="A132" s="460"/>
      <c r="B132" s="483"/>
      <c r="C132" s="486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483"/>
      <c r="L132" s="518"/>
      <c r="M132" s="518"/>
      <c r="N132" s="518"/>
      <c r="O132" s="518"/>
      <c r="P132" s="518"/>
      <c r="Q132" s="522"/>
    </row>
    <row r="133" spans="1:17" ht="24" customHeight="1">
      <c r="A133" s="423" t="s">
        <v>98</v>
      </c>
      <c r="B133" s="395" t="s">
        <v>114</v>
      </c>
      <c r="C133" s="484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457" t="s">
        <v>267</v>
      </c>
      <c r="L133" s="516" t="s">
        <v>236</v>
      </c>
      <c r="M133" s="516" t="s">
        <v>236</v>
      </c>
      <c r="N133" s="516" t="s">
        <v>236</v>
      </c>
      <c r="O133" s="516" t="s">
        <v>236</v>
      </c>
      <c r="P133" s="516" t="s">
        <v>236</v>
      </c>
      <c r="Q133" s="441" t="s">
        <v>142</v>
      </c>
    </row>
    <row r="134" spans="1:17" ht="9" customHeight="1">
      <c r="A134" s="459"/>
      <c r="B134" s="482"/>
      <c r="C134" s="485"/>
      <c r="D134" s="478" t="s">
        <v>5</v>
      </c>
      <c r="E134" s="506">
        <f>SUM(F134:J135)</f>
        <v>49574.59999999999</v>
      </c>
      <c r="F134" s="480">
        <f>10904.3-89.1-29.7+1056.9</f>
        <v>11842.399999999998</v>
      </c>
      <c r="G134" s="480">
        <f>9551.8+1105-80</f>
        <v>10576.8</v>
      </c>
      <c r="H134" s="480">
        <v>8051.8</v>
      </c>
      <c r="I134" s="480">
        <v>9551.8</v>
      </c>
      <c r="J134" s="480">
        <v>9551.8</v>
      </c>
      <c r="K134" s="405"/>
      <c r="L134" s="517"/>
      <c r="M134" s="517"/>
      <c r="N134" s="517"/>
      <c r="O134" s="517"/>
      <c r="P134" s="517"/>
      <c r="Q134" s="519"/>
    </row>
    <row r="135" spans="1:17" ht="5.25" customHeight="1">
      <c r="A135" s="460"/>
      <c r="B135" s="483"/>
      <c r="C135" s="486"/>
      <c r="D135" s="490"/>
      <c r="E135" s="520"/>
      <c r="F135" s="491"/>
      <c r="G135" s="491"/>
      <c r="H135" s="491"/>
      <c r="I135" s="491"/>
      <c r="J135" s="491"/>
      <c r="K135" s="405"/>
      <c r="L135" s="518"/>
      <c r="M135" s="518"/>
      <c r="N135" s="518"/>
      <c r="O135" s="518"/>
      <c r="P135" s="518"/>
      <c r="Q135" s="519"/>
    </row>
    <row r="136" spans="1:17" ht="25.5" customHeight="1">
      <c r="A136" s="448" t="s">
        <v>115</v>
      </c>
      <c r="B136" s="404" t="s">
        <v>67</v>
      </c>
      <c r="C136" s="484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458" t="s">
        <v>264</v>
      </c>
      <c r="L136" s="397" t="s">
        <v>236</v>
      </c>
      <c r="M136" s="397" t="s">
        <v>236</v>
      </c>
      <c r="N136" s="397" t="s">
        <v>236</v>
      </c>
      <c r="O136" s="397" t="s">
        <v>236</v>
      </c>
      <c r="P136" s="397" t="s">
        <v>236</v>
      </c>
      <c r="Q136" s="397" t="s">
        <v>142</v>
      </c>
    </row>
    <row r="137" spans="1:17" ht="16.5" customHeight="1">
      <c r="A137" s="503"/>
      <c r="B137" s="514"/>
      <c r="C137" s="485"/>
      <c r="D137" s="478" t="s">
        <v>6</v>
      </c>
      <c r="E137" s="505">
        <f>SUM(F137:J140)</f>
        <v>7212.5</v>
      </c>
      <c r="F137" s="505">
        <v>1531.9</v>
      </c>
      <c r="G137" s="505">
        <v>1547.9</v>
      </c>
      <c r="H137" s="505">
        <f>1606.1-300</f>
        <v>1306.1</v>
      </c>
      <c r="I137" s="505">
        <f>1706.1-292.8</f>
        <v>1413.3</v>
      </c>
      <c r="J137" s="505">
        <f>1706.1-292.8</f>
        <v>1413.3</v>
      </c>
      <c r="K137" s="492"/>
      <c r="L137" s="512"/>
      <c r="M137" s="512"/>
      <c r="N137" s="512"/>
      <c r="O137" s="512"/>
      <c r="P137" s="512"/>
      <c r="Q137" s="398"/>
    </row>
    <row r="138" spans="1:17" ht="11.25" customHeight="1">
      <c r="A138" s="503"/>
      <c r="B138" s="514"/>
      <c r="C138" s="485"/>
      <c r="D138" s="515"/>
      <c r="E138" s="505"/>
      <c r="F138" s="505"/>
      <c r="G138" s="505"/>
      <c r="H138" s="505"/>
      <c r="I138" s="505"/>
      <c r="J138" s="505"/>
      <c r="K138" s="492"/>
      <c r="L138" s="512"/>
      <c r="M138" s="512"/>
      <c r="N138" s="512"/>
      <c r="O138" s="512"/>
      <c r="P138" s="512"/>
      <c r="Q138" s="398"/>
    </row>
    <row r="139" spans="1:17" ht="27.75" customHeight="1" thickBot="1">
      <c r="A139" s="503"/>
      <c r="B139" s="514"/>
      <c r="C139" s="485"/>
      <c r="D139" s="515"/>
      <c r="E139" s="505"/>
      <c r="F139" s="505"/>
      <c r="G139" s="505"/>
      <c r="H139" s="505"/>
      <c r="I139" s="505"/>
      <c r="J139" s="505"/>
      <c r="K139" s="492"/>
      <c r="L139" s="512"/>
      <c r="M139" s="512"/>
      <c r="N139" s="512"/>
      <c r="O139" s="512"/>
      <c r="P139" s="512"/>
      <c r="Q139" s="398"/>
    </row>
    <row r="140" spans="1:17" ht="12.75" customHeight="1" hidden="1">
      <c r="A140" s="503"/>
      <c r="B140" s="514"/>
      <c r="C140" s="485"/>
      <c r="D140" s="515"/>
      <c r="E140" s="480"/>
      <c r="F140" s="480"/>
      <c r="G140" s="480"/>
      <c r="H140" s="480"/>
      <c r="I140" s="480"/>
      <c r="J140" s="480"/>
      <c r="K140" s="487"/>
      <c r="L140" s="513"/>
      <c r="M140" s="513"/>
      <c r="N140" s="513"/>
      <c r="O140" s="513"/>
      <c r="P140" s="513"/>
      <c r="Q140" s="399"/>
    </row>
    <row r="141" spans="1:17" ht="12" customHeight="1">
      <c r="A141" s="440"/>
      <c r="B141" s="474" t="s">
        <v>49</v>
      </c>
      <c r="C141" s="449"/>
      <c r="D141" s="307" t="s">
        <v>11</v>
      </c>
      <c r="E141" s="463">
        <f aca="true" t="shared" si="37" ref="E141:J141">SUM(E143:E144)</f>
        <v>778213.6</v>
      </c>
      <c r="F141" s="463">
        <f t="shared" si="37"/>
        <v>159427.1</v>
      </c>
      <c r="G141" s="463">
        <f t="shared" si="37"/>
        <v>158005.8</v>
      </c>
      <c r="H141" s="463">
        <f t="shared" si="37"/>
        <v>143553.90000000002</v>
      </c>
      <c r="I141" s="463">
        <f t="shared" si="37"/>
        <v>158613.4</v>
      </c>
      <c r="J141" s="465">
        <f t="shared" si="37"/>
        <v>158613.4</v>
      </c>
      <c r="K141" s="453"/>
      <c r="L141" s="467"/>
      <c r="M141" s="467"/>
      <c r="N141" s="467"/>
      <c r="O141" s="467"/>
      <c r="P141" s="467"/>
      <c r="Q141" s="406"/>
    </row>
    <row r="142" spans="1:17" ht="12" customHeight="1">
      <c r="A142" s="440"/>
      <c r="B142" s="474"/>
      <c r="C142" s="449"/>
      <c r="D142" s="308" t="s">
        <v>12</v>
      </c>
      <c r="E142" s="464"/>
      <c r="F142" s="464"/>
      <c r="G142" s="464"/>
      <c r="H142" s="464"/>
      <c r="I142" s="464"/>
      <c r="J142" s="466"/>
      <c r="K142" s="453"/>
      <c r="L142" s="445"/>
      <c r="M142" s="445"/>
      <c r="N142" s="445"/>
      <c r="O142" s="445"/>
      <c r="P142" s="445"/>
      <c r="Q142" s="406"/>
    </row>
    <row r="143" spans="1:17" ht="12" customHeight="1">
      <c r="A143" s="440"/>
      <c r="B143" s="474"/>
      <c r="C143" s="449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453"/>
      <c r="L143" s="445"/>
      <c r="M143" s="445"/>
      <c r="N143" s="445"/>
      <c r="O143" s="445"/>
      <c r="P143" s="445"/>
      <c r="Q143" s="406"/>
    </row>
    <row r="144" spans="1:17" ht="12" customHeight="1" thickBot="1">
      <c r="A144" s="440"/>
      <c r="B144" s="474"/>
      <c r="C144" s="449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453"/>
      <c r="L144" s="445"/>
      <c r="M144" s="445"/>
      <c r="N144" s="445"/>
      <c r="O144" s="445"/>
      <c r="P144" s="445"/>
      <c r="Q144" s="406"/>
    </row>
    <row r="145" spans="1:17" ht="15" customHeight="1">
      <c r="A145" s="97" t="s">
        <v>116</v>
      </c>
      <c r="B145" s="507" t="s">
        <v>117</v>
      </c>
      <c r="C145" s="508"/>
      <c r="D145" s="508"/>
      <c r="E145" s="508"/>
      <c r="F145" s="508"/>
      <c r="G145" s="508"/>
      <c r="H145" s="508"/>
      <c r="I145" s="508"/>
      <c r="J145" s="508"/>
      <c r="K145" s="508"/>
      <c r="L145" s="508"/>
      <c r="M145" s="508"/>
      <c r="N145" s="508"/>
      <c r="O145" s="508"/>
      <c r="P145" s="508"/>
      <c r="Q145" s="509"/>
    </row>
    <row r="146" spans="1:17" ht="81.75" customHeight="1">
      <c r="A146" s="199" t="s">
        <v>118</v>
      </c>
      <c r="B146" s="300" t="s">
        <v>71</v>
      </c>
      <c r="C146" s="406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458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397" t="s">
        <v>51</v>
      </c>
    </row>
    <row r="147" spans="1:17" ht="48" customHeight="1">
      <c r="A147" s="502" t="s">
        <v>287</v>
      </c>
      <c r="B147" s="504" t="s">
        <v>286</v>
      </c>
      <c r="C147" s="407"/>
      <c r="D147" s="445" t="s">
        <v>6</v>
      </c>
      <c r="E147" s="505">
        <f>SUM(F147:J148)</f>
        <v>742.6</v>
      </c>
      <c r="F147" s="506">
        <v>98.5</v>
      </c>
      <c r="G147" s="506">
        <f>136.6-0.4</f>
        <v>136.2</v>
      </c>
      <c r="H147" s="506">
        <f>130+36.7</f>
        <v>166.7</v>
      </c>
      <c r="I147" s="506">
        <f>118.5+52.1</f>
        <v>170.6</v>
      </c>
      <c r="J147" s="506">
        <f>118.5+52.1</f>
        <v>170.6</v>
      </c>
      <c r="K147" s="492"/>
      <c r="L147" s="498">
        <v>100</v>
      </c>
      <c r="M147" s="498">
        <v>100</v>
      </c>
      <c r="N147" s="498">
        <v>100</v>
      </c>
      <c r="O147" s="498">
        <v>100</v>
      </c>
      <c r="P147" s="498">
        <v>100</v>
      </c>
      <c r="Q147" s="510"/>
    </row>
    <row r="148" spans="1:17" ht="30.75" customHeight="1">
      <c r="A148" s="503"/>
      <c r="B148" s="483"/>
      <c r="C148" s="407"/>
      <c r="D148" s="445"/>
      <c r="E148" s="445"/>
      <c r="F148" s="506"/>
      <c r="G148" s="506"/>
      <c r="H148" s="506"/>
      <c r="I148" s="506"/>
      <c r="J148" s="506"/>
      <c r="K148" s="492"/>
      <c r="L148" s="499"/>
      <c r="M148" s="499"/>
      <c r="N148" s="499"/>
      <c r="O148" s="499"/>
      <c r="P148" s="499"/>
      <c r="Q148" s="510"/>
    </row>
    <row r="149" spans="1:17" ht="25.5" customHeight="1">
      <c r="A149" s="204" t="s">
        <v>288</v>
      </c>
      <c r="B149" s="300" t="s">
        <v>204</v>
      </c>
      <c r="C149" s="407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487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511"/>
    </row>
    <row r="150" spans="1:17" ht="21" customHeight="1">
      <c r="A150" s="423" t="s">
        <v>119</v>
      </c>
      <c r="B150" s="395" t="s">
        <v>70</v>
      </c>
      <c r="C150" s="484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458" t="s">
        <v>274</v>
      </c>
      <c r="L150" s="397" t="s">
        <v>275</v>
      </c>
      <c r="M150" s="397" t="s">
        <v>275</v>
      </c>
      <c r="N150" s="397" t="s">
        <v>275</v>
      </c>
      <c r="O150" s="397" t="s">
        <v>275</v>
      </c>
      <c r="P150" s="397" t="s">
        <v>275</v>
      </c>
      <c r="Q150" s="397" t="s">
        <v>51</v>
      </c>
    </row>
    <row r="151" spans="1:17" ht="15.75" customHeight="1">
      <c r="A151" s="432"/>
      <c r="B151" s="482"/>
      <c r="C151" s="500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492"/>
      <c r="L151" s="400"/>
      <c r="M151" s="400"/>
      <c r="N151" s="400"/>
      <c r="O151" s="400"/>
      <c r="P151" s="400"/>
      <c r="Q151" s="398"/>
    </row>
    <row r="152" spans="1:17" ht="21" customHeight="1">
      <c r="A152" s="433"/>
      <c r="B152" s="483"/>
      <c r="C152" s="501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487"/>
      <c r="L152" s="401"/>
      <c r="M152" s="401"/>
      <c r="N152" s="401"/>
      <c r="O152" s="401"/>
      <c r="P152" s="401"/>
      <c r="Q152" s="399"/>
    </row>
    <row r="153" spans="1:17" ht="14.25" customHeight="1">
      <c r="A153" s="423" t="s">
        <v>120</v>
      </c>
      <c r="B153" s="395" t="s">
        <v>133</v>
      </c>
      <c r="C153" s="484" t="s">
        <v>161</v>
      </c>
      <c r="D153" s="496" t="s">
        <v>296</v>
      </c>
      <c r="E153" s="493">
        <f aca="true" t="shared" si="40" ref="E153:J153">SUM(E157,E163)</f>
        <v>715.4</v>
      </c>
      <c r="F153" s="493">
        <f t="shared" si="40"/>
        <v>607.4</v>
      </c>
      <c r="G153" s="493">
        <f t="shared" si="40"/>
        <v>27</v>
      </c>
      <c r="H153" s="493">
        <f t="shared" si="40"/>
        <v>27</v>
      </c>
      <c r="I153" s="493">
        <f t="shared" si="40"/>
        <v>27</v>
      </c>
      <c r="J153" s="493">
        <f t="shared" si="40"/>
        <v>27</v>
      </c>
      <c r="K153" s="458" t="s">
        <v>263</v>
      </c>
      <c r="L153" s="397" t="s">
        <v>236</v>
      </c>
      <c r="M153" s="397" t="s">
        <v>236</v>
      </c>
      <c r="N153" s="397" t="s">
        <v>236</v>
      </c>
      <c r="O153" s="397" t="s">
        <v>236</v>
      </c>
      <c r="P153" s="397" t="s">
        <v>236</v>
      </c>
      <c r="Q153" s="397" t="s">
        <v>51</v>
      </c>
    </row>
    <row r="154" spans="1:17" ht="11.25" customHeight="1">
      <c r="A154" s="424"/>
      <c r="B154" s="396"/>
      <c r="C154" s="495"/>
      <c r="D154" s="497"/>
      <c r="E154" s="493"/>
      <c r="F154" s="493"/>
      <c r="G154" s="493"/>
      <c r="H154" s="493"/>
      <c r="I154" s="493"/>
      <c r="J154" s="493"/>
      <c r="K154" s="494"/>
      <c r="L154" s="400"/>
      <c r="M154" s="400"/>
      <c r="N154" s="400"/>
      <c r="O154" s="400"/>
      <c r="P154" s="400"/>
      <c r="Q154" s="400"/>
    </row>
    <row r="155" spans="1:17" ht="11.25" customHeight="1">
      <c r="A155" s="460"/>
      <c r="B155" s="483"/>
      <c r="C155" s="486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487"/>
      <c r="L155" s="401"/>
      <c r="M155" s="401"/>
      <c r="N155" s="401"/>
      <c r="O155" s="401"/>
      <c r="P155" s="401"/>
      <c r="Q155" s="399"/>
    </row>
    <row r="156" spans="1:17" ht="21" customHeight="1">
      <c r="A156" s="423" t="s">
        <v>121</v>
      </c>
      <c r="B156" s="395" t="s">
        <v>68</v>
      </c>
      <c r="C156" s="484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458" t="s">
        <v>279</v>
      </c>
      <c r="L156" s="477" t="s">
        <v>276</v>
      </c>
      <c r="M156" s="477" t="s">
        <v>277</v>
      </c>
      <c r="N156" s="477" t="s">
        <v>278</v>
      </c>
      <c r="O156" s="477" t="s">
        <v>278</v>
      </c>
      <c r="P156" s="477" t="s">
        <v>278</v>
      </c>
      <c r="Q156" s="397" t="s">
        <v>51</v>
      </c>
    </row>
    <row r="157" spans="1:17" ht="21" customHeight="1">
      <c r="A157" s="459"/>
      <c r="B157" s="482"/>
      <c r="C157" s="485"/>
      <c r="D157" s="478" t="s">
        <v>5</v>
      </c>
      <c r="E157" s="480">
        <f>SUM(F157:H158)</f>
        <v>542.4</v>
      </c>
      <c r="F157" s="480">
        <f>250+292.4</f>
        <v>542.4</v>
      </c>
      <c r="G157" s="480">
        <v>0</v>
      </c>
      <c r="H157" s="480">
        <v>0</v>
      </c>
      <c r="I157" s="480">
        <v>0</v>
      </c>
      <c r="J157" s="480">
        <v>0</v>
      </c>
      <c r="K157" s="492"/>
      <c r="L157" s="400"/>
      <c r="M157" s="400"/>
      <c r="N157" s="400"/>
      <c r="O157" s="400"/>
      <c r="P157" s="400"/>
      <c r="Q157" s="398"/>
    </row>
    <row r="158" spans="1:17" ht="6.75" customHeight="1">
      <c r="A158" s="460"/>
      <c r="B158" s="483"/>
      <c r="C158" s="486"/>
      <c r="D158" s="490"/>
      <c r="E158" s="491"/>
      <c r="F158" s="491"/>
      <c r="G158" s="491"/>
      <c r="H158" s="491"/>
      <c r="I158" s="491"/>
      <c r="J158" s="491"/>
      <c r="K158" s="487"/>
      <c r="L158" s="401"/>
      <c r="M158" s="401"/>
      <c r="N158" s="401"/>
      <c r="O158" s="401"/>
      <c r="P158" s="401"/>
      <c r="Q158" s="399"/>
    </row>
    <row r="159" spans="1:17" ht="24" customHeight="1">
      <c r="A159" s="423" t="s">
        <v>122</v>
      </c>
      <c r="B159" s="395" t="s">
        <v>153</v>
      </c>
      <c r="C159" s="484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458" t="s">
        <v>281</v>
      </c>
      <c r="L159" s="477" t="s">
        <v>280</v>
      </c>
      <c r="M159" s="477" t="s">
        <v>282</v>
      </c>
      <c r="N159" s="477" t="s">
        <v>283</v>
      </c>
      <c r="O159" s="477" t="s">
        <v>283</v>
      </c>
      <c r="P159" s="477" t="s">
        <v>283</v>
      </c>
      <c r="Q159" s="397" t="s">
        <v>51</v>
      </c>
    </row>
    <row r="160" spans="1:17" ht="17.25" customHeight="1">
      <c r="A160" s="459"/>
      <c r="B160" s="482"/>
      <c r="C160" s="485"/>
      <c r="D160" s="478" t="s">
        <v>5</v>
      </c>
      <c r="E160" s="480">
        <f>SUM(F160:H161)</f>
        <v>0</v>
      </c>
      <c r="F160" s="480">
        <f>20-20</f>
        <v>0</v>
      </c>
      <c r="G160" s="480">
        <v>0</v>
      </c>
      <c r="H160" s="480">
        <v>0</v>
      </c>
      <c r="I160" s="480">
        <v>0</v>
      </c>
      <c r="J160" s="480">
        <v>0</v>
      </c>
      <c r="K160" s="492"/>
      <c r="L160" s="488"/>
      <c r="M160" s="488"/>
      <c r="N160" s="488"/>
      <c r="O160" s="488"/>
      <c r="P160" s="488"/>
      <c r="Q160" s="398"/>
    </row>
    <row r="161" spans="1:17" ht="12" customHeight="1">
      <c r="A161" s="460"/>
      <c r="B161" s="483"/>
      <c r="C161" s="486"/>
      <c r="D161" s="490"/>
      <c r="E161" s="491"/>
      <c r="F161" s="491"/>
      <c r="G161" s="491"/>
      <c r="H161" s="491"/>
      <c r="I161" s="491"/>
      <c r="J161" s="491"/>
      <c r="K161" s="487"/>
      <c r="L161" s="489"/>
      <c r="M161" s="489"/>
      <c r="N161" s="489"/>
      <c r="O161" s="489"/>
      <c r="P161" s="489"/>
      <c r="Q161" s="399"/>
    </row>
    <row r="162" spans="1:17" ht="21.75" customHeight="1">
      <c r="A162" s="423" t="s">
        <v>123</v>
      </c>
      <c r="B162" s="395" t="s">
        <v>69</v>
      </c>
      <c r="C162" s="484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458" t="s">
        <v>284</v>
      </c>
      <c r="L162" s="477" t="s">
        <v>236</v>
      </c>
      <c r="M162" s="477" t="s">
        <v>236</v>
      </c>
      <c r="N162" s="477" t="s">
        <v>236</v>
      </c>
      <c r="O162" s="477" t="s">
        <v>236</v>
      </c>
      <c r="P162" s="477" t="s">
        <v>236</v>
      </c>
      <c r="Q162" s="397" t="s">
        <v>51</v>
      </c>
    </row>
    <row r="163" spans="1:17" ht="21.75" customHeight="1">
      <c r="A163" s="459"/>
      <c r="B163" s="482"/>
      <c r="C163" s="485"/>
      <c r="D163" s="478" t="s">
        <v>5</v>
      </c>
      <c r="E163" s="480">
        <f>SUM(F163:J163)</f>
        <v>173</v>
      </c>
      <c r="F163" s="480">
        <v>65</v>
      </c>
      <c r="G163" s="480">
        <v>27</v>
      </c>
      <c r="H163" s="480">
        <v>27</v>
      </c>
      <c r="I163" s="480">
        <v>27</v>
      </c>
      <c r="J163" s="480">
        <v>27</v>
      </c>
      <c r="K163" s="487"/>
      <c r="L163" s="399"/>
      <c r="M163" s="399"/>
      <c r="N163" s="399"/>
      <c r="O163" s="399"/>
      <c r="P163" s="399"/>
      <c r="Q163" s="398"/>
    </row>
    <row r="164" spans="1:17" ht="23.25" customHeight="1" thickBot="1">
      <c r="A164" s="460"/>
      <c r="B164" s="483"/>
      <c r="C164" s="486"/>
      <c r="D164" s="479"/>
      <c r="E164" s="481"/>
      <c r="F164" s="481"/>
      <c r="G164" s="481"/>
      <c r="H164" s="481"/>
      <c r="I164" s="481"/>
      <c r="J164" s="481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399"/>
    </row>
    <row r="165" spans="1:17" ht="12" customHeight="1">
      <c r="A165" s="440"/>
      <c r="B165" s="474" t="s">
        <v>124</v>
      </c>
      <c r="C165" s="449"/>
      <c r="D165" s="307" t="s">
        <v>11</v>
      </c>
      <c r="E165" s="463">
        <f aca="true" t="shared" si="45" ref="E165:J165">SUM(E167:E168)</f>
        <v>14661.5</v>
      </c>
      <c r="F165" s="463">
        <f t="shared" si="45"/>
        <v>3196.6</v>
      </c>
      <c r="G165" s="463">
        <f t="shared" si="45"/>
        <v>3089.2</v>
      </c>
      <c r="H165" s="463">
        <f t="shared" si="45"/>
        <v>2789.3</v>
      </c>
      <c r="I165" s="463">
        <f t="shared" si="45"/>
        <v>2793.2</v>
      </c>
      <c r="J165" s="465">
        <f t="shared" si="45"/>
        <v>2793.2</v>
      </c>
      <c r="K165" s="471"/>
      <c r="L165" s="467"/>
      <c r="M165" s="467"/>
      <c r="N165" s="467"/>
      <c r="O165" s="467"/>
      <c r="P165" s="467"/>
      <c r="Q165" s="406"/>
    </row>
    <row r="166" spans="1:17" ht="12" customHeight="1">
      <c r="A166" s="440"/>
      <c r="B166" s="474"/>
      <c r="C166" s="449"/>
      <c r="D166" s="308" t="s">
        <v>297</v>
      </c>
      <c r="E166" s="464"/>
      <c r="F166" s="464"/>
      <c r="G166" s="464"/>
      <c r="H166" s="464"/>
      <c r="I166" s="464"/>
      <c r="J166" s="466"/>
      <c r="K166" s="472"/>
      <c r="L166" s="445"/>
      <c r="M166" s="445"/>
      <c r="N166" s="445"/>
      <c r="O166" s="445"/>
      <c r="P166" s="445"/>
      <c r="Q166" s="406"/>
    </row>
    <row r="167" spans="1:17" ht="12" customHeight="1">
      <c r="A167" s="440"/>
      <c r="B167" s="474"/>
      <c r="C167" s="449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472"/>
      <c r="L167" s="445"/>
      <c r="M167" s="445"/>
      <c r="N167" s="445"/>
      <c r="O167" s="445"/>
      <c r="P167" s="445"/>
      <c r="Q167" s="406"/>
    </row>
    <row r="168" spans="1:17" ht="12" customHeight="1" thickBot="1">
      <c r="A168" s="440"/>
      <c r="B168" s="475"/>
      <c r="C168" s="476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473"/>
      <c r="L168" s="445"/>
      <c r="M168" s="445"/>
      <c r="N168" s="445"/>
      <c r="O168" s="445"/>
      <c r="P168" s="445"/>
      <c r="Q168" s="406"/>
    </row>
    <row r="169" spans="1:17" ht="15.75" customHeight="1">
      <c r="A169" s="468"/>
      <c r="B169" s="450" t="s">
        <v>13</v>
      </c>
      <c r="C169" s="449"/>
      <c r="D169" s="469" t="s">
        <v>296</v>
      </c>
      <c r="E169" s="461">
        <f aca="true" t="shared" si="46" ref="E169:J169">SUM(E171:E172)</f>
        <v>808286.4000000001</v>
      </c>
      <c r="F169" s="463">
        <f t="shared" si="46"/>
        <v>173578.2</v>
      </c>
      <c r="G169" s="461">
        <f>SUM(G171:G172)</f>
        <v>164366.8</v>
      </c>
      <c r="H169" s="463">
        <f t="shared" si="46"/>
        <v>146738.2</v>
      </c>
      <c r="I169" s="463">
        <f t="shared" si="46"/>
        <v>161801.6</v>
      </c>
      <c r="J169" s="465">
        <f t="shared" si="46"/>
        <v>161801.6</v>
      </c>
      <c r="K169" s="453"/>
      <c r="L169" s="445"/>
      <c r="M169" s="445"/>
      <c r="N169" s="445"/>
      <c r="O169" s="445"/>
      <c r="P169" s="445"/>
      <c r="Q169" s="406"/>
    </row>
    <row r="170" spans="1:17" ht="15.75" customHeight="1">
      <c r="A170" s="468"/>
      <c r="B170" s="450"/>
      <c r="C170" s="449"/>
      <c r="D170" s="470"/>
      <c r="E170" s="462"/>
      <c r="F170" s="464"/>
      <c r="G170" s="462"/>
      <c r="H170" s="464"/>
      <c r="I170" s="464"/>
      <c r="J170" s="466"/>
      <c r="K170" s="453"/>
      <c r="L170" s="445"/>
      <c r="M170" s="445"/>
      <c r="N170" s="445"/>
      <c r="O170" s="445"/>
      <c r="P170" s="445"/>
      <c r="Q170" s="406"/>
    </row>
    <row r="171" spans="1:17" ht="15.75" customHeight="1">
      <c r="A171" s="468"/>
      <c r="B171" s="450"/>
      <c r="C171" s="449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453"/>
      <c r="L171" s="445"/>
      <c r="M171" s="445"/>
      <c r="N171" s="445"/>
      <c r="O171" s="445"/>
      <c r="P171" s="445"/>
      <c r="Q171" s="406"/>
    </row>
    <row r="172" spans="1:17" ht="15.75" customHeight="1" thickBot="1">
      <c r="A172" s="468"/>
      <c r="B172" s="450"/>
      <c r="C172" s="449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453"/>
      <c r="L172" s="445"/>
      <c r="M172" s="445"/>
      <c r="N172" s="445"/>
      <c r="O172" s="445"/>
      <c r="P172" s="445"/>
      <c r="Q172" s="406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K13:K16"/>
    <mergeCell ref="L13:L16"/>
    <mergeCell ref="A13:A16"/>
    <mergeCell ref="B13:B16"/>
    <mergeCell ref="C13:C16"/>
    <mergeCell ref="D13:D14"/>
    <mergeCell ref="E13:E14"/>
    <mergeCell ref="F13:F14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23:A26"/>
    <mergeCell ref="B23:B26"/>
    <mergeCell ref="C23:C26"/>
    <mergeCell ref="D23:D24"/>
    <mergeCell ref="E23:E24"/>
    <mergeCell ref="F23:F24"/>
    <mergeCell ref="K23:K26"/>
    <mergeCell ref="L23:L26"/>
    <mergeCell ref="G21:G22"/>
    <mergeCell ref="H21:H22"/>
    <mergeCell ref="I21:I22"/>
    <mergeCell ref="J21:J2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H33:H34"/>
    <mergeCell ref="I33:I34"/>
    <mergeCell ref="J33:J34"/>
    <mergeCell ref="K33:K36"/>
    <mergeCell ref="L33:L36"/>
    <mergeCell ref="M33:M36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E41:E42"/>
    <mergeCell ref="F41:F42"/>
    <mergeCell ref="G41:G42"/>
    <mergeCell ref="H41:H42"/>
    <mergeCell ref="I41:I42"/>
    <mergeCell ref="J41:J42"/>
    <mergeCell ref="L41:L42"/>
    <mergeCell ref="M41:M42"/>
    <mergeCell ref="N41:N42"/>
    <mergeCell ref="O41:O42"/>
    <mergeCell ref="P41:P42"/>
    <mergeCell ref="Q41:Q42"/>
    <mergeCell ref="A43:A45"/>
    <mergeCell ref="B43:B45"/>
    <mergeCell ref="C43:C45"/>
    <mergeCell ref="K43:K45"/>
    <mergeCell ref="A46:A48"/>
    <mergeCell ref="B46:B48"/>
    <mergeCell ref="C46:C48"/>
    <mergeCell ref="K46:K48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G52:G54"/>
    <mergeCell ref="H52:H54"/>
    <mergeCell ref="I52:I54"/>
    <mergeCell ref="J52:J54"/>
    <mergeCell ref="K52:K56"/>
    <mergeCell ref="L52:L56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O63:O64"/>
    <mergeCell ref="P63:P64"/>
    <mergeCell ref="H61:H62"/>
    <mergeCell ref="I61:I62"/>
    <mergeCell ref="J61:J62"/>
    <mergeCell ref="O60:O62"/>
    <mergeCell ref="P60:P62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A68:A73"/>
    <mergeCell ref="B68:B73"/>
    <mergeCell ref="C68:C73"/>
    <mergeCell ref="D68:D71"/>
    <mergeCell ref="E68:E71"/>
    <mergeCell ref="F68:F71"/>
    <mergeCell ref="G68:G71"/>
    <mergeCell ref="H68:H71"/>
    <mergeCell ref="I68:I71"/>
    <mergeCell ref="J68:J71"/>
    <mergeCell ref="K68:K73"/>
    <mergeCell ref="L68:L73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I75:I76"/>
    <mergeCell ref="J75:J76"/>
    <mergeCell ref="A77:A79"/>
    <mergeCell ref="B77:B79"/>
    <mergeCell ref="C77:C79"/>
    <mergeCell ref="K77:K79"/>
    <mergeCell ref="L77:L79"/>
    <mergeCell ref="M77:M79"/>
    <mergeCell ref="N77:N79"/>
    <mergeCell ref="O77:O79"/>
    <mergeCell ref="P77:P79"/>
    <mergeCell ref="Q77:Q79"/>
    <mergeCell ref="K80:K83"/>
    <mergeCell ref="L80:L83"/>
    <mergeCell ref="A80:A83"/>
    <mergeCell ref="B80:B83"/>
    <mergeCell ref="C80:C83"/>
    <mergeCell ref="D80:D81"/>
    <mergeCell ref="E80:E81"/>
    <mergeCell ref="F80:F81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J85:J88"/>
    <mergeCell ref="K85:K90"/>
    <mergeCell ref="L85:L90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F93:F94"/>
    <mergeCell ref="G93:G94"/>
    <mergeCell ref="H93:H94"/>
    <mergeCell ref="I93:I94"/>
    <mergeCell ref="J93:J94"/>
    <mergeCell ref="K93:K95"/>
    <mergeCell ref="L93:L95"/>
    <mergeCell ref="M93:M95"/>
    <mergeCell ref="N93:N95"/>
    <mergeCell ref="O93:O95"/>
    <mergeCell ref="P93:P95"/>
    <mergeCell ref="Q93:Q95"/>
    <mergeCell ref="A96:A100"/>
    <mergeCell ref="B96:B100"/>
    <mergeCell ref="C96:C100"/>
    <mergeCell ref="K96:K100"/>
    <mergeCell ref="L96:L100"/>
    <mergeCell ref="M96:M100"/>
    <mergeCell ref="J97:J100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101:A103"/>
    <mergeCell ref="B101:B103"/>
    <mergeCell ref="C101:C103"/>
    <mergeCell ref="K101:K103"/>
    <mergeCell ref="L101:L103"/>
    <mergeCell ref="M101:M103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J112:J115"/>
    <mergeCell ref="K112:K117"/>
    <mergeCell ref="L112:L117"/>
    <mergeCell ref="M112:M117"/>
    <mergeCell ref="N112:N117"/>
    <mergeCell ref="O112:O117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A121:A122"/>
    <mergeCell ref="B121:B122"/>
    <mergeCell ref="C121:C122"/>
    <mergeCell ref="K121:K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A128:A132"/>
    <mergeCell ref="B128:B132"/>
    <mergeCell ref="C128:C132"/>
    <mergeCell ref="D128:D130"/>
    <mergeCell ref="E128:E130"/>
    <mergeCell ref="F128:F130"/>
    <mergeCell ref="G128:G130"/>
    <mergeCell ref="H128:H130"/>
    <mergeCell ref="I128:I130"/>
    <mergeCell ref="J128:J130"/>
    <mergeCell ref="K128:K132"/>
    <mergeCell ref="L128:L132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L136:L140"/>
    <mergeCell ref="M136:M140"/>
    <mergeCell ref="N136:N140"/>
    <mergeCell ref="O136:O140"/>
    <mergeCell ref="P136:P140"/>
    <mergeCell ref="Q136:Q140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I141:I142"/>
    <mergeCell ref="J141:J142"/>
    <mergeCell ref="K141:K144"/>
    <mergeCell ref="L141:L144"/>
    <mergeCell ref="M141:M144"/>
    <mergeCell ref="N141:N144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A147:A148"/>
    <mergeCell ref="B147:B148"/>
    <mergeCell ref="D147:D148"/>
    <mergeCell ref="E147:E148"/>
    <mergeCell ref="F147:F148"/>
    <mergeCell ref="G147:G148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F153:F154"/>
    <mergeCell ref="G153:G154"/>
    <mergeCell ref="H153:H154"/>
    <mergeCell ref="I153:I154"/>
    <mergeCell ref="J153:J154"/>
    <mergeCell ref="K153:K155"/>
    <mergeCell ref="L153:L155"/>
    <mergeCell ref="M153:M155"/>
    <mergeCell ref="N153:N155"/>
    <mergeCell ref="O153:O155"/>
    <mergeCell ref="P153:P155"/>
    <mergeCell ref="Q153:Q155"/>
    <mergeCell ref="A156:A158"/>
    <mergeCell ref="B156:B158"/>
    <mergeCell ref="C156:C158"/>
    <mergeCell ref="K156:K158"/>
    <mergeCell ref="L156:L158"/>
    <mergeCell ref="M156:M158"/>
    <mergeCell ref="J157:J158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9:A161"/>
    <mergeCell ref="B159:B161"/>
    <mergeCell ref="C159:C161"/>
    <mergeCell ref="K159:K161"/>
    <mergeCell ref="L159:L161"/>
    <mergeCell ref="M159:M161"/>
    <mergeCell ref="J160:J161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62:A164"/>
    <mergeCell ref="B162:B164"/>
    <mergeCell ref="C162:C164"/>
    <mergeCell ref="K162:K163"/>
    <mergeCell ref="L162:L163"/>
    <mergeCell ref="M162:M163"/>
    <mergeCell ref="J163:J164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M165:M168"/>
    <mergeCell ref="A165:A168"/>
    <mergeCell ref="B165:B168"/>
    <mergeCell ref="C165:C168"/>
    <mergeCell ref="E165:E166"/>
    <mergeCell ref="F165:F166"/>
    <mergeCell ref="G165:G166"/>
    <mergeCell ref="F169:F170"/>
    <mergeCell ref="H165:H166"/>
    <mergeCell ref="I165:I166"/>
    <mergeCell ref="J165:J166"/>
    <mergeCell ref="K165:K168"/>
    <mergeCell ref="L165:L168"/>
    <mergeCell ref="L169:L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45"/>
  <sheetViews>
    <sheetView tabSelected="1" zoomScale="85" zoomScaleNormal="85" zoomScaleSheetLayoutView="100" workbookViewId="0" topLeftCell="A1">
      <pane ySplit="8" topLeftCell="A9" activePane="bottomLeft" state="frozen"/>
      <selection pane="topLeft" activeCell="A1" sqref="A1"/>
      <selection pane="bottomLeft" activeCell="G16" sqref="G16"/>
    </sheetView>
  </sheetViews>
  <sheetFormatPr defaultColWidth="19.57421875" defaultRowHeight="18.75" customHeight="1"/>
  <cols>
    <col min="1" max="1" width="4.8515625" style="345" customWidth="1"/>
    <col min="2" max="2" width="27.57421875" style="346" customWidth="1"/>
    <col min="3" max="3" width="6.8515625" style="346" customWidth="1"/>
    <col min="4" max="4" width="8.00390625" style="346" customWidth="1"/>
    <col min="5" max="5" width="8.421875" style="347" customWidth="1"/>
    <col min="6" max="11" width="7.421875" style="347" customWidth="1"/>
    <col min="12" max="12" width="36.57421875" style="348" customWidth="1"/>
    <col min="13" max="18" width="5.00390625" style="347" customWidth="1"/>
    <col min="19" max="19" width="21.421875" style="353" customWidth="1"/>
    <col min="20" max="16384" width="19.57421875" style="346" customWidth="1"/>
  </cols>
  <sheetData>
    <row r="1" spans="10:22" ht="41.25" customHeight="1">
      <c r="J1" s="346"/>
      <c r="K1" s="59"/>
      <c r="L1" s="426" t="s">
        <v>343</v>
      </c>
      <c r="M1" s="426"/>
      <c r="N1" s="426"/>
      <c r="O1" s="426"/>
      <c r="P1" s="426"/>
      <c r="Q1" s="426"/>
      <c r="R1" s="426"/>
      <c r="S1" s="426"/>
      <c r="T1" s="59"/>
      <c r="U1" s="59"/>
      <c r="V1" s="59"/>
    </row>
    <row r="2" spans="9:19" ht="16.5" customHeight="1">
      <c r="I2" s="650" t="s">
        <v>344</v>
      </c>
      <c r="J2" s="650"/>
      <c r="K2" s="650"/>
      <c r="L2" s="650"/>
      <c r="M2" s="650"/>
      <c r="N2" s="650"/>
      <c r="O2" s="650"/>
      <c r="P2" s="650"/>
      <c r="Q2" s="650"/>
      <c r="R2" s="650"/>
      <c r="S2" s="650"/>
    </row>
    <row r="3" ht="8.25" customHeight="1">
      <c r="H3" s="333"/>
    </row>
    <row r="4" spans="1:19" ht="29.25" customHeight="1">
      <c r="A4" s="429" t="s">
        <v>315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</row>
    <row r="5" ht="9" customHeight="1">
      <c r="S5" s="342"/>
    </row>
    <row r="6" spans="1:19" ht="21.75" customHeight="1">
      <c r="A6" s="417" t="s">
        <v>16</v>
      </c>
      <c r="B6" s="418" t="s">
        <v>15</v>
      </c>
      <c r="C6" s="417" t="s">
        <v>8</v>
      </c>
      <c r="D6" s="417" t="s">
        <v>9</v>
      </c>
      <c r="E6" s="420" t="s">
        <v>307</v>
      </c>
      <c r="F6" s="421"/>
      <c r="G6" s="421"/>
      <c r="H6" s="421"/>
      <c r="I6" s="421"/>
      <c r="J6" s="422"/>
      <c r="K6" s="334"/>
      <c r="L6" s="420" t="s">
        <v>17</v>
      </c>
      <c r="M6" s="421"/>
      <c r="N6" s="421"/>
      <c r="O6" s="421"/>
      <c r="P6" s="421"/>
      <c r="Q6" s="421"/>
      <c r="R6" s="422"/>
      <c r="S6" s="418" t="s">
        <v>313</v>
      </c>
    </row>
    <row r="7" spans="1:19" ht="21.75" customHeight="1">
      <c r="A7" s="417"/>
      <c r="B7" s="419"/>
      <c r="C7" s="417"/>
      <c r="D7" s="417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311</v>
      </c>
      <c r="K7" s="75" t="s">
        <v>312</v>
      </c>
      <c r="L7" s="75" t="s">
        <v>308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419"/>
    </row>
    <row r="8" spans="1:19" ht="11.25" customHeight="1">
      <c r="A8" s="335">
        <v>1</v>
      </c>
      <c r="B8" s="335">
        <v>2</v>
      </c>
      <c r="C8" s="335">
        <v>3</v>
      </c>
      <c r="D8" s="335">
        <v>4</v>
      </c>
      <c r="E8" s="335">
        <v>5</v>
      </c>
      <c r="F8" s="335">
        <v>6</v>
      </c>
      <c r="G8" s="335">
        <v>7</v>
      </c>
      <c r="H8" s="335">
        <v>8</v>
      </c>
      <c r="I8" s="335">
        <v>9</v>
      </c>
      <c r="J8" s="335">
        <v>10</v>
      </c>
      <c r="K8" s="335">
        <v>11</v>
      </c>
      <c r="L8" s="335">
        <v>12</v>
      </c>
      <c r="M8" s="335">
        <v>13</v>
      </c>
      <c r="N8" s="335">
        <v>14</v>
      </c>
      <c r="O8" s="335">
        <v>15</v>
      </c>
      <c r="P8" s="335">
        <v>16</v>
      </c>
      <c r="Q8" s="335">
        <v>17</v>
      </c>
      <c r="R8" s="335">
        <v>18</v>
      </c>
      <c r="S8" s="335">
        <v>19</v>
      </c>
    </row>
    <row r="9" spans="1:19" ht="15" customHeight="1">
      <c r="A9" s="339"/>
      <c r="B9" s="415" t="s">
        <v>316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</row>
    <row r="10" spans="1:19" ht="10.5" customHeight="1">
      <c r="A10" s="21" t="s">
        <v>72</v>
      </c>
      <c r="B10" s="643" t="s">
        <v>317</v>
      </c>
      <c r="C10" s="644"/>
      <c r="D10" s="644"/>
      <c r="E10" s="645"/>
      <c r="F10" s="645"/>
      <c r="G10" s="645"/>
      <c r="H10" s="645"/>
      <c r="I10" s="645"/>
      <c r="J10" s="645"/>
      <c r="K10" s="645"/>
      <c r="L10" s="644"/>
      <c r="M10" s="644"/>
      <c r="N10" s="644"/>
      <c r="O10" s="644"/>
      <c r="P10" s="644"/>
      <c r="Q10" s="644"/>
      <c r="R10" s="644"/>
      <c r="S10" s="646"/>
    </row>
    <row r="11" spans="1:19" ht="21" customHeight="1">
      <c r="A11" s="634" t="s">
        <v>10</v>
      </c>
      <c r="B11" s="641" t="s">
        <v>318</v>
      </c>
      <c r="C11" s="553" t="s">
        <v>314</v>
      </c>
      <c r="D11" s="338" t="s">
        <v>310</v>
      </c>
      <c r="E11" s="838">
        <f>SUM(F11:K11)</f>
        <v>23139.100000000002</v>
      </c>
      <c r="F11" s="838">
        <f>F14+F15</f>
        <v>3193.4000000000005</v>
      </c>
      <c r="G11" s="838">
        <f>G14+G15</f>
        <v>3836.1000000000004</v>
      </c>
      <c r="H11" s="838">
        <f>H14+H15</f>
        <v>4027.4</v>
      </c>
      <c r="I11" s="838">
        <f>I14+I15</f>
        <v>4027.4</v>
      </c>
      <c r="J11" s="838">
        <f>J14+J15</f>
        <v>4027.4</v>
      </c>
      <c r="K11" s="838">
        <f>K14+K15</f>
        <v>4027.4</v>
      </c>
      <c r="L11" s="632"/>
      <c r="M11" s="343"/>
      <c r="N11" s="343"/>
      <c r="O11" s="343"/>
      <c r="P11" s="343"/>
      <c r="Q11" s="343"/>
      <c r="R11" s="343"/>
      <c r="S11" s="641"/>
    </row>
    <row r="12" spans="1:19" ht="17.25" customHeight="1" hidden="1">
      <c r="A12" s="639"/>
      <c r="B12" s="647"/>
      <c r="C12" s="630"/>
      <c r="D12" s="553" t="s">
        <v>214</v>
      </c>
      <c r="E12" s="841">
        <f>SUM(F12:J13)</f>
        <v>630</v>
      </c>
      <c r="F12" s="841">
        <v>150</v>
      </c>
      <c r="G12" s="841">
        <v>120</v>
      </c>
      <c r="H12" s="841">
        <v>120</v>
      </c>
      <c r="I12" s="841">
        <v>120</v>
      </c>
      <c r="J12" s="841">
        <v>120</v>
      </c>
      <c r="K12" s="842"/>
      <c r="L12" s="837"/>
      <c r="M12" s="337"/>
      <c r="N12" s="337"/>
      <c r="O12" s="337"/>
      <c r="P12" s="344"/>
      <c r="Q12" s="349"/>
      <c r="R12" s="337"/>
      <c r="S12" s="630"/>
    </row>
    <row r="13" spans="1:19" ht="24" customHeight="1" hidden="1">
      <c r="A13" s="639"/>
      <c r="B13" s="647"/>
      <c r="C13" s="630"/>
      <c r="D13" s="439"/>
      <c r="E13" s="841"/>
      <c r="F13" s="841"/>
      <c r="G13" s="841"/>
      <c r="H13" s="841"/>
      <c r="I13" s="841"/>
      <c r="J13" s="841"/>
      <c r="K13" s="842"/>
      <c r="L13" s="837"/>
      <c r="M13" s="337"/>
      <c r="N13" s="337"/>
      <c r="O13" s="337"/>
      <c r="P13" s="344"/>
      <c r="Q13" s="349"/>
      <c r="R13" s="337"/>
      <c r="S13" s="630"/>
    </row>
    <row r="14" spans="1:19" ht="15.75" customHeight="1">
      <c r="A14" s="350"/>
      <c r="B14" s="647"/>
      <c r="C14" s="340"/>
      <c r="D14" s="336" t="s">
        <v>5</v>
      </c>
      <c r="E14" s="839">
        <f>SUM(F14:K14)</f>
        <v>459</v>
      </c>
      <c r="F14" s="839">
        <f>F21+F24+F29+F32+F35+F38+F41</f>
        <v>99</v>
      </c>
      <c r="G14" s="839">
        <f>G21+G24+G29+G32+G35+G38+G41</f>
        <v>60</v>
      </c>
      <c r="H14" s="839">
        <f>H21+H24+H29+H32+H35+H38+H41</f>
        <v>75</v>
      </c>
      <c r="I14" s="839">
        <f>I21+I24+I29+I32+I35+I38+I41</f>
        <v>75</v>
      </c>
      <c r="J14" s="839">
        <f>J21+J24+J29+J32+J35+J38+J41</f>
        <v>75</v>
      </c>
      <c r="K14" s="839">
        <f>K21+K24+K29+K32+K35+K38+K41</f>
        <v>75</v>
      </c>
      <c r="L14" s="837"/>
      <c r="M14" s="337"/>
      <c r="N14" s="337"/>
      <c r="O14" s="337"/>
      <c r="P14" s="344"/>
      <c r="Q14" s="349"/>
      <c r="R14" s="337"/>
      <c r="S14" s="630"/>
    </row>
    <row r="15" spans="1:19" ht="15.75" customHeight="1">
      <c r="A15" s="350"/>
      <c r="B15" s="648"/>
      <c r="C15" s="340"/>
      <c r="D15" s="336" t="s">
        <v>6</v>
      </c>
      <c r="E15" s="839">
        <f>SUM(F15:K15)</f>
        <v>22680.100000000002</v>
      </c>
      <c r="F15" s="839">
        <f>F22+F25+F30+F33+F36+F39+F42</f>
        <v>3094.4000000000005</v>
      </c>
      <c r="G15" s="839">
        <f>G22+G25+G30+G33+G36+G39+G42</f>
        <v>3776.1000000000004</v>
      </c>
      <c r="H15" s="839">
        <f>H22+H25+H30+H33+H36+H39+H42</f>
        <v>3952.4</v>
      </c>
      <c r="I15" s="839">
        <f>I22+I25+I30+I33+I36+I39+I42</f>
        <v>3952.4</v>
      </c>
      <c r="J15" s="839">
        <f>J22+J25+J30+J33+J36+J39+J42</f>
        <v>3952.4</v>
      </c>
      <c r="K15" s="839">
        <f>K22+K25+K30+K33+K36+K39+K42</f>
        <v>3952.4</v>
      </c>
      <c r="L15" s="633"/>
      <c r="M15" s="351"/>
      <c r="N15" s="351"/>
      <c r="O15" s="351"/>
      <c r="P15" s="341"/>
      <c r="Q15" s="352"/>
      <c r="R15" s="351"/>
      <c r="S15" s="631"/>
    </row>
    <row r="16" spans="1:19" s="216" customFormat="1" ht="26.25" customHeight="1">
      <c r="A16" s="802" t="s">
        <v>319</v>
      </c>
      <c r="B16" s="812" t="s">
        <v>326</v>
      </c>
      <c r="C16" s="476" t="s">
        <v>314</v>
      </c>
      <c r="D16" s="359" t="s">
        <v>310</v>
      </c>
      <c r="E16" s="368">
        <f>E21+E22</f>
        <v>18154.600000000002</v>
      </c>
      <c r="F16" s="368">
        <f aca="true" t="shared" si="0" ref="E16:J16">F21+F22</f>
        <v>2425.8</v>
      </c>
      <c r="G16" s="368">
        <f t="shared" si="0"/>
        <v>3036.4</v>
      </c>
      <c r="H16" s="368">
        <f t="shared" si="0"/>
        <v>3173.1</v>
      </c>
      <c r="I16" s="368">
        <f t="shared" si="0"/>
        <v>3173.1</v>
      </c>
      <c r="J16" s="368">
        <f t="shared" si="0"/>
        <v>3173.1</v>
      </c>
      <c r="K16" s="368">
        <f>K21+K22</f>
        <v>3173.1</v>
      </c>
      <c r="L16" s="797" t="s">
        <v>336</v>
      </c>
      <c r="M16" s="795">
        <v>18</v>
      </c>
      <c r="N16" s="795">
        <v>18</v>
      </c>
      <c r="O16" s="795">
        <v>19</v>
      </c>
      <c r="P16" s="795">
        <v>19</v>
      </c>
      <c r="Q16" s="795">
        <v>19</v>
      </c>
      <c r="R16" s="795">
        <v>19</v>
      </c>
      <c r="S16" s="802" t="s">
        <v>333</v>
      </c>
    </row>
    <row r="17" spans="1:19" s="216" customFormat="1" ht="6" customHeight="1" hidden="1">
      <c r="A17" s="803"/>
      <c r="B17" s="743"/>
      <c r="C17" s="813"/>
      <c r="D17" s="742" t="s">
        <v>217</v>
      </c>
      <c r="E17" s="843">
        <f>SUM(F17:I18)</f>
        <v>0</v>
      </c>
      <c r="F17" s="331"/>
      <c r="G17" s="331"/>
      <c r="H17" s="331"/>
      <c r="I17" s="843"/>
      <c r="J17" s="843"/>
      <c r="K17" s="843"/>
      <c r="L17" s="831"/>
      <c r="M17" s="360"/>
      <c r="N17" s="360"/>
      <c r="O17" s="360"/>
      <c r="P17" s="360"/>
      <c r="Q17" s="796"/>
      <c r="R17" s="360"/>
      <c r="S17" s="817"/>
    </row>
    <row r="18" spans="1:19" s="216" customFormat="1" ht="6.75" customHeight="1" hidden="1">
      <c r="A18" s="803"/>
      <c r="B18" s="743"/>
      <c r="C18" s="813"/>
      <c r="D18" s="742"/>
      <c r="E18" s="843"/>
      <c r="F18" s="331"/>
      <c r="G18" s="331"/>
      <c r="H18" s="331"/>
      <c r="I18" s="843"/>
      <c r="J18" s="843"/>
      <c r="K18" s="843"/>
      <c r="L18" s="831"/>
      <c r="M18" s="360"/>
      <c r="N18" s="360"/>
      <c r="O18" s="360"/>
      <c r="P18" s="360"/>
      <c r="Q18" s="796"/>
      <c r="R18" s="360"/>
      <c r="S18" s="817"/>
    </row>
    <row r="19" spans="1:19" s="216" customFormat="1" ht="15" customHeight="1" hidden="1">
      <c r="A19" s="803"/>
      <c r="B19" s="743"/>
      <c r="C19" s="813"/>
      <c r="D19" s="742"/>
      <c r="E19" s="331">
        <f>SUM(F19:I19)</f>
        <v>0</v>
      </c>
      <c r="F19" s="331"/>
      <c r="G19" s="331"/>
      <c r="H19" s="331"/>
      <c r="I19" s="331"/>
      <c r="J19" s="331"/>
      <c r="K19" s="331"/>
      <c r="L19" s="831"/>
      <c r="M19" s="360"/>
      <c r="N19" s="360"/>
      <c r="O19" s="360"/>
      <c r="P19" s="360"/>
      <c r="Q19" s="796"/>
      <c r="R19" s="360"/>
      <c r="S19" s="817"/>
    </row>
    <row r="20" spans="1:19" s="216" customFormat="1" ht="22.5" customHeight="1" hidden="1">
      <c r="A20" s="803"/>
      <c r="B20" s="743"/>
      <c r="C20" s="813"/>
      <c r="D20" s="742"/>
      <c r="E20" s="331">
        <f>SUM(F20:I20)</f>
        <v>0</v>
      </c>
      <c r="F20" s="331"/>
      <c r="G20" s="331"/>
      <c r="H20" s="331"/>
      <c r="I20" s="331"/>
      <c r="J20" s="331"/>
      <c r="K20" s="331"/>
      <c r="L20" s="831"/>
      <c r="M20" s="360"/>
      <c r="N20" s="360"/>
      <c r="O20" s="360"/>
      <c r="P20" s="360"/>
      <c r="Q20" s="796"/>
      <c r="R20" s="360"/>
      <c r="S20" s="817"/>
    </row>
    <row r="21" spans="1:19" s="216" customFormat="1" ht="14.25" customHeight="1">
      <c r="A21" s="803"/>
      <c r="B21" s="743"/>
      <c r="C21" s="813"/>
      <c r="D21" s="369" t="s">
        <v>5</v>
      </c>
      <c r="E21" s="331">
        <f>SUM(F21:K21)</f>
        <v>0</v>
      </c>
      <c r="F21" s="331">
        <v>0</v>
      </c>
      <c r="G21" s="331">
        <v>0</v>
      </c>
      <c r="H21" s="331">
        <v>0</v>
      </c>
      <c r="I21" s="331">
        <v>0</v>
      </c>
      <c r="J21" s="331">
        <v>0</v>
      </c>
      <c r="K21" s="331">
        <v>0</v>
      </c>
      <c r="L21" s="831"/>
      <c r="M21" s="360"/>
      <c r="N21" s="360"/>
      <c r="O21" s="360"/>
      <c r="P21" s="360"/>
      <c r="Q21" s="796"/>
      <c r="R21" s="360"/>
      <c r="S21" s="817"/>
    </row>
    <row r="22" spans="1:19" s="216" customFormat="1" ht="14.25" customHeight="1">
      <c r="A22" s="804"/>
      <c r="B22" s="744"/>
      <c r="C22" s="814"/>
      <c r="D22" s="823" t="s">
        <v>6</v>
      </c>
      <c r="E22" s="331">
        <f>SUM(F22:K22)</f>
        <v>18154.600000000002</v>
      </c>
      <c r="F22" s="840">
        <v>2425.8</v>
      </c>
      <c r="G22" s="840">
        <v>3036.4</v>
      </c>
      <c r="H22" s="840">
        <v>3173.1</v>
      </c>
      <c r="I22" s="840">
        <v>3173.1</v>
      </c>
      <c r="J22" s="840">
        <v>3173.1</v>
      </c>
      <c r="K22" s="840">
        <v>3173.1</v>
      </c>
      <c r="L22" s="798"/>
      <c r="M22" s="365"/>
      <c r="N22" s="365"/>
      <c r="O22" s="365"/>
      <c r="P22" s="365"/>
      <c r="Q22" s="796"/>
      <c r="R22" s="365"/>
      <c r="S22" s="819"/>
    </row>
    <row r="23" spans="1:19" s="216" customFormat="1" ht="24" customHeight="1">
      <c r="A23" s="802" t="s">
        <v>320</v>
      </c>
      <c r="B23" s="812" t="s">
        <v>327</v>
      </c>
      <c r="C23" s="484" t="s">
        <v>314</v>
      </c>
      <c r="D23" s="359" t="s">
        <v>310</v>
      </c>
      <c r="E23" s="368">
        <f>E24+E25</f>
        <v>3044.8</v>
      </c>
      <c r="F23" s="368">
        <f aca="true" t="shared" si="1" ref="E23:J23">F24+F25</f>
        <v>454.8</v>
      </c>
      <c r="G23" s="368">
        <f t="shared" si="1"/>
        <v>500</v>
      </c>
      <c r="H23" s="368">
        <f t="shared" si="1"/>
        <v>522.5</v>
      </c>
      <c r="I23" s="368">
        <f t="shared" si="1"/>
        <v>522.5</v>
      </c>
      <c r="J23" s="368">
        <f t="shared" si="1"/>
        <v>522.5</v>
      </c>
      <c r="K23" s="368">
        <f>K24+K25</f>
        <v>522.5</v>
      </c>
      <c r="L23" s="797" t="s">
        <v>334</v>
      </c>
      <c r="M23" s="832">
        <v>2</v>
      </c>
      <c r="N23" s="832">
        <v>2</v>
      </c>
      <c r="O23" s="832">
        <v>2</v>
      </c>
      <c r="P23" s="832">
        <v>2</v>
      </c>
      <c r="Q23" s="832">
        <v>2</v>
      </c>
      <c r="R23" s="832">
        <v>2</v>
      </c>
      <c r="S23" s="802" t="s">
        <v>333</v>
      </c>
    </row>
    <row r="24" spans="1:19" s="216" customFormat="1" ht="13.5" customHeight="1">
      <c r="A24" s="805"/>
      <c r="B24" s="815"/>
      <c r="C24" s="495"/>
      <c r="D24" s="824" t="s">
        <v>5</v>
      </c>
      <c r="E24" s="368">
        <f>SUM(F24:K24)</f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831"/>
      <c r="M24" s="833"/>
      <c r="N24" s="833"/>
      <c r="O24" s="833"/>
      <c r="P24" s="833"/>
      <c r="Q24" s="833"/>
      <c r="R24" s="833"/>
      <c r="S24" s="805"/>
    </row>
    <row r="25" spans="1:19" s="216" customFormat="1" ht="13.5" customHeight="1">
      <c r="A25" s="805"/>
      <c r="B25" s="815"/>
      <c r="C25" s="495"/>
      <c r="D25" s="369" t="s">
        <v>6</v>
      </c>
      <c r="E25" s="368">
        <f>SUM(F25:K25)</f>
        <v>3044.8</v>
      </c>
      <c r="F25" s="840">
        <v>454.8</v>
      </c>
      <c r="G25" s="840">
        <v>500</v>
      </c>
      <c r="H25" s="840">
        <v>522.5</v>
      </c>
      <c r="I25" s="840">
        <v>522.5</v>
      </c>
      <c r="J25" s="840">
        <v>522.5</v>
      </c>
      <c r="K25" s="840">
        <v>522.5</v>
      </c>
      <c r="L25" s="831"/>
      <c r="M25" s="833"/>
      <c r="N25" s="833"/>
      <c r="O25" s="833"/>
      <c r="P25" s="833"/>
      <c r="Q25" s="833"/>
      <c r="R25" s="833"/>
      <c r="S25" s="805"/>
    </row>
    <row r="26" spans="1:19" s="216" customFormat="1" ht="13.5" customHeight="1" hidden="1">
      <c r="A26" s="805"/>
      <c r="B26" s="815"/>
      <c r="C26" s="495"/>
      <c r="D26" s="369"/>
      <c r="E26" s="331"/>
      <c r="F26" s="331"/>
      <c r="G26" s="331"/>
      <c r="H26" s="331"/>
      <c r="I26" s="331"/>
      <c r="J26" s="331"/>
      <c r="K26" s="331"/>
      <c r="L26" s="831"/>
      <c r="M26" s="367"/>
      <c r="N26" s="367"/>
      <c r="O26" s="367"/>
      <c r="P26" s="367"/>
      <c r="Q26" s="367"/>
      <c r="R26" s="367"/>
      <c r="S26" s="805"/>
    </row>
    <row r="27" spans="1:19" s="216" customFormat="1" ht="13.5" customHeight="1" hidden="1">
      <c r="A27" s="806"/>
      <c r="B27" s="816"/>
      <c r="C27" s="712"/>
      <c r="D27" s="823"/>
      <c r="E27" s="331"/>
      <c r="F27" s="331"/>
      <c r="G27" s="331"/>
      <c r="H27" s="331"/>
      <c r="I27" s="331"/>
      <c r="J27" s="331"/>
      <c r="K27" s="331"/>
      <c r="L27" s="798"/>
      <c r="M27" s="366"/>
      <c r="N27" s="366"/>
      <c r="O27" s="366"/>
      <c r="P27" s="366"/>
      <c r="Q27" s="366"/>
      <c r="R27" s="366"/>
      <c r="S27" s="806"/>
    </row>
    <row r="28" spans="1:19" s="216" customFormat="1" ht="26.25" customHeight="1">
      <c r="A28" s="807" t="s">
        <v>321</v>
      </c>
      <c r="B28" s="812" t="s">
        <v>328</v>
      </c>
      <c r="C28" s="484" t="s">
        <v>314</v>
      </c>
      <c r="D28" s="359" t="s">
        <v>310</v>
      </c>
      <c r="E28" s="368">
        <f aca="true" t="shared" si="2" ref="E28:J28">SUM(E29:E30)</f>
        <v>1249.1</v>
      </c>
      <c r="F28" s="368">
        <f>SUM(F29:F30)</f>
        <v>200</v>
      </c>
      <c r="G28" s="368">
        <f t="shared" si="2"/>
        <v>197.5</v>
      </c>
      <c r="H28" s="368">
        <f t="shared" si="2"/>
        <v>212.9</v>
      </c>
      <c r="I28" s="368">
        <f t="shared" si="2"/>
        <v>212.9</v>
      </c>
      <c r="J28" s="368">
        <f t="shared" si="2"/>
        <v>212.9</v>
      </c>
      <c r="K28" s="368">
        <f>SUM(K29:K30)</f>
        <v>212.9</v>
      </c>
      <c r="L28" s="797" t="s">
        <v>335</v>
      </c>
      <c r="M28" s="834">
        <v>8</v>
      </c>
      <c r="N28" s="834">
        <v>8</v>
      </c>
      <c r="O28" s="834">
        <v>7</v>
      </c>
      <c r="P28" s="834">
        <v>7</v>
      </c>
      <c r="Q28" s="834">
        <v>7</v>
      </c>
      <c r="R28" s="834">
        <v>7</v>
      </c>
      <c r="S28" s="802" t="s">
        <v>333</v>
      </c>
    </row>
    <row r="29" spans="1:19" s="216" customFormat="1" ht="13.5" customHeight="1">
      <c r="A29" s="808"/>
      <c r="B29" s="815"/>
      <c r="C29" s="817"/>
      <c r="D29" s="360" t="s">
        <v>5</v>
      </c>
      <c r="E29" s="331">
        <f>SUM(F29:K29)</f>
        <v>24</v>
      </c>
      <c r="F29" s="840">
        <v>24</v>
      </c>
      <c r="G29" s="840">
        <v>0</v>
      </c>
      <c r="H29" s="840">
        <v>0</v>
      </c>
      <c r="I29" s="840">
        <v>0</v>
      </c>
      <c r="J29" s="840">
        <v>0</v>
      </c>
      <c r="K29" s="840">
        <v>0</v>
      </c>
      <c r="L29" s="831"/>
      <c r="M29" s="835"/>
      <c r="N29" s="835"/>
      <c r="O29" s="835"/>
      <c r="P29" s="835"/>
      <c r="Q29" s="796"/>
      <c r="R29" s="835"/>
      <c r="S29" s="805"/>
    </row>
    <row r="30" spans="1:19" s="216" customFormat="1" ht="45" customHeight="1">
      <c r="A30" s="809"/>
      <c r="B30" s="816"/>
      <c r="C30" s="817"/>
      <c r="D30" s="360" t="s">
        <v>6</v>
      </c>
      <c r="E30" s="331">
        <f>SUM(F30:K30)</f>
        <v>1225.1</v>
      </c>
      <c r="F30" s="840">
        <v>176</v>
      </c>
      <c r="G30" s="840">
        <v>197.5</v>
      </c>
      <c r="H30" s="840">
        <v>212.9</v>
      </c>
      <c r="I30" s="840">
        <v>212.9</v>
      </c>
      <c r="J30" s="840">
        <v>212.9</v>
      </c>
      <c r="K30" s="840">
        <v>212.9</v>
      </c>
      <c r="L30" s="798"/>
      <c r="M30" s="836"/>
      <c r="N30" s="836"/>
      <c r="O30" s="836"/>
      <c r="P30" s="836"/>
      <c r="Q30" s="796"/>
      <c r="R30" s="836"/>
      <c r="S30" s="806"/>
    </row>
    <row r="31" spans="1:19" s="216" customFormat="1" ht="34.5" customHeight="1">
      <c r="A31" s="802" t="s">
        <v>322</v>
      </c>
      <c r="B31" s="812" t="s">
        <v>329</v>
      </c>
      <c r="C31" s="484" t="s">
        <v>314</v>
      </c>
      <c r="D31" s="359" t="s">
        <v>310</v>
      </c>
      <c r="E31" s="368">
        <f>E32+E33</f>
        <v>25.799999999999997</v>
      </c>
      <c r="F31" s="368">
        <f aca="true" t="shared" si="3" ref="E31:J31">F32+F33</f>
        <v>3.8</v>
      </c>
      <c r="G31" s="368">
        <f t="shared" si="3"/>
        <v>4.4</v>
      </c>
      <c r="H31" s="368">
        <f t="shared" si="3"/>
        <v>4.4</v>
      </c>
      <c r="I31" s="368">
        <f t="shared" si="3"/>
        <v>4.4</v>
      </c>
      <c r="J31" s="368">
        <f t="shared" si="3"/>
        <v>4.4</v>
      </c>
      <c r="K31" s="368">
        <f>K32+K33</f>
        <v>4.4</v>
      </c>
      <c r="L31" s="797" t="s">
        <v>337</v>
      </c>
      <c r="M31" s="800">
        <v>1</v>
      </c>
      <c r="N31" s="800">
        <v>1</v>
      </c>
      <c r="O31" s="800">
        <v>1</v>
      </c>
      <c r="P31" s="800">
        <v>1</v>
      </c>
      <c r="Q31" s="800">
        <v>1</v>
      </c>
      <c r="R31" s="800">
        <v>1</v>
      </c>
      <c r="S31" s="484" t="s">
        <v>338</v>
      </c>
    </row>
    <row r="32" spans="1:19" s="216" customFormat="1" ht="16.5" customHeight="1">
      <c r="A32" s="805"/>
      <c r="B32" s="815"/>
      <c r="C32" s="817"/>
      <c r="D32" s="360" t="s">
        <v>5</v>
      </c>
      <c r="E32" s="331">
        <f>SUM(F32:K32)</f>
        <v>0</v>
      </c>
      <c r="F32" s="331">
        <v>0</v>
      </c>
      <c r="G32" s="331">
        <v>0</v>
      </c>
      <c r="H32" s="331">
        <v>0</v>
      </c>
      <c r="I32" s="331">
        <v>0</v>
      </c>
      <c r="J32" s="331">
        <v>0</v>
      </c>
      <c r="K32" s="331">
        <v>0</v>
      </c>
      <c r="L32" s="831"/>
      <c r="M32" s="362"/>
      <c r="N32" s="362"/>
      <c r="O32" s="362"/>
      <c r="P32" s="362"/>
      <c r="Q32" s="799"/>
      <c r="R32" s="362"/>
      <c r="S32" s="495"/>
    </row>
    <row r="33" spans="1:19" s="216" customFormat="1" ht="33" customHeight="1">
      <c r="A33" s="805"/>
      <c r="B33" s="815"/>
      <c r="C33" s="817"/>
      <c r="D33" s="360" t="s">
        <v>6</v>
      </c>
      <c r="E33" s="331">
        <f aca="true" t="shared" si="4" ref="E29:E35">SUM(F33:K33)</f>
        <v>25.799999999999997</v>
      </c>
      <c r="F33" s="840">
        <v>3.8</v>
      </c>
      <c r="G33" s="840">
        <v>4.4</v>
      </c>
      <c r="H33" s="840">
        <v>4.4</v>
      </c>
      <c r="I33" s="840">
        <v>4.4</v>
      </c>
      <c r="J33" s="840">
        <v>4.4</v>
      </c>
      <c r="K33" s="840">
        <v>4.4</v>
      </c>
      <c r="L33" s="798"/>
      <c r="M33" s="363"/>
      <c r="N33" s="363"/>
      <c r="O33" s="363"/>
      <c r="P33" s="363"/>
      <c r="Q33" s="799"/>
      <c r="R33" s="363"/>
      <c r="S33" s="712"/>
    </row>
    <row r="34" spans="1:19" s="216" customFormat="1" ht="24" customHeight="1">
      <c r="A34" s="807" t="s">
        <v>323</v>
      </c>
      <c r="B34" s="818" t="s">
        <v>330</v>
      </c>
      <c r="C34" s="484" t="s">
        <v>314</v>
      </c>
      <c r="D34" s="359" t="s">
        <v>310</v>
      </c>
      <c r="E34" s="368">
        <f>SUM(F34:K34)</f>
        <v>229.8</v>
      </c>
      <c r="F34" s="368">
        <f aca="true" t="shared" si="5" ref="E34:J34">F35+F36</f>
        <v>34</v>
      </c>
      <c r="G34" s="368">
        <f t="shared" si="5"/>
        <v>37.8</v>
      </c>
      <c r="H34" s="368">
        <f t="shared" si="5"/>
        <v>39.5</v>
      </c>
      <c r="I34" s="368">
        <f t="shared" si="5"/>
        <v>39.5</v>
      </c>
      <c r="J34" s="368">
        <f t="shared" si="5"/>
        <v>39.5</v>
      </c>
      <c r="K34" s="368">
        <f>K35+K36</f>
        <v>39.5</v>
      </c>
      <c r="L34" s="797" t="s">
        <v>339</v>
      </c>
      <c r="M34" s="800">
        <v>2</v>
      </c>
      <c r="N34" s="800">
        <v>2</v>
      </c>
      <c r="O34" s="800">
        <v>2</v>
      </c>
      <c r="P34" s="800">
        <v>2</v>
      </c>
      <c r="Q34" s="800">
        <v>2</v>
      </c>
      <c r="R34" s="800">
        <v>2</v>
      </c>
      <c r="S34" s="484" t="s">
        <v>333</v>
      </c>
    </row>
    <row r="35" spans="1:19" s="216" customFormat="1" ht="21" customHeight="1">
      <c r="A35" s="810"/>
      <c r="B35" s="817"/>
      <c r="C35" s="817"/>
      <c r="D35" s="360" t="s">
        <v>5</v>
      </c>
      <c r="E35" s="331">
        <f>SUM(F35:K35)</f>
        <v>0</v>
      </c>
      <c r="F35" s="331">
        <v>0</v>
      </c>
      <c r="G35" s="331">
        <v>0</v>
      </c>
      <c r="H35" s="331">
        <v>0</v>
      </c>
      <c r="I35" s="331">
        <v>0</v>
      </c>
      <c r="J35" s="331">
        <v>0</v>
      </c>
      <c r="K35" s="331">
        <v>0</v>
      </c>
      <c r="L35" s="831"/>
      <c r="M35" s="362"/>
      <c r="N35" s="362"/>
      <c r="O35" s="362"/>
      <c r="P35" s="362"/>
      <c r="Q35" s="799"/>
      <c r="R35" s="362"/>
      <c r="S35" s="495"/>
    </row>
    <row r="36" spans="1:19" s="216" customFormat="1" ht="51.75" customHeight="1">
      <c r="A36" s="811"/>
      <c r="B36" s="819"/>
      <c r="C36" s="817"/>
      <c r="D36" s="365" t="s">
        <v>6</v>
      </c>
      <c r="E36" s="331">
        <f>SUM(F36:K36)</f>
        <v>229.8</v>
      </c>
      <c r="F36" s="840">
        <v>34</v>
      </c>
      <c r="G36" s="840">
        <v>37.8</v>
      </c>
      <c r="H36" s="840">
        <v>39.5</v>
      </c>
      <c r="I36" s="840">
        <v>39.5</v>
      </c>
      <c r="J36" s="840">
        <v>39.5</v>
      </c>
      <c r="K36" s="840">
        <v>39.5</v>
      </c>
      <c r="L36" s="798"/>
      <c r="M36" s="363"/>
      <c r="N36" s="363"/>
      <c r="O36" s="363"/>
      <c r="P36" s="363"/>
      <c r="Q36" s="799"/>
      <c r="R36" s="363"/>
      <c r="S36" s="712"/>
    </row>
    <row r="37" spans="1:19" s="216" customFormat="1" ht="34.5" customHeight="1">
      <c r="A37" s="807" t="s">
        <v>324</v>
      </c>
      <c r="B37" s="818" t="s">
        <v>331</v>
      </c>
      <c r="C37" s="484" t="s">
        <v>314</v>
      </c>
      <c r="D37" s="364" t="s">
        <v>309</v>
      </c>
      <c r="E37" s="368">
        <f>E38+E39</f>
        <v>180</v>
      </c>
      <c r="F37" s="368">
        <f aca="true" t="shared" si="6" ref="E37:J37">F38+F39</f>
        <v>30</v>
      </c>
      <c r="G37" s="368">
        <f t="shared" si="6"/>
        <v>30</v>
      </c>
      <c r="H37" s="368">
        <f t="shared" si="6"/>
        <v>30</v>
      </c>
      <c r="I37" s="368">
        <f t="shared" si="6"/>
        <v>30</v>
      </c>
      <c r="J37" s="368">
        <f t="shared" si="6"/>
        <v>30</v>
      </c>
      <c r="K37" s="368">
        <f>K38+K39</f>
        <v>30</v>
      </c>
      <c r="L37" s="797" t="s">
        <v>340</v>
      </c>
      <c r="M37" s="800">
        <v>18</v>
      </c>
      <c r="N37" s="800">
        <v>18</v>
      </c>
      <c r="O37" s="800">
        <v>18</v>
      </c>
      <c r="P37" s="800">
        <v>18</v>
      </c>
      <c r="Q37" s="800">
        <v>18</v>
      </c>
      <c r="R37" s="800">
        <v>18</v>
      </c>
      <c r="S37" s="484" t="s">
        <v>341</v>
      </c>
    </row>
    <row r="38" spans="1:19" s="216" customFormat="1" ht="34.5" customHeight="1">
      <c r="A38" s="810"/>
      <c r="B38" s="817"/>
      <c r="C38" s="817"/>
      <c r="D38" s="360" t="s">
        <v>5</v>
      </c>
      <c r="E38" s="331">
        <f>SUM(F38:K38)</f>
        <v>180</v>
      </c>
      <c r="F38" s="840">
        <v>30</v>
      </c>
      <c r="G38" s="840">
        <v>30</v>
      </c>
      <c r="H38" s="840">
        <v>30</v>
      </c>
      <c r="I38" s="840">
        <v>30</v>
      </c>
      <c r="J38" s="840">
        <v>30</v>
      </c>
      <c r="K38" s="840">
        <v>30</v>
      </c>
      <c r="L38" s="831"/>
      <c r="M38" s="362"/>
      <c r="N38" s="362"/>
      <c r="O38" s="362"/>
      <c r="P38" s="362"/>
      <c r="Q38" s="799"/>
      <c r="R38" s="362"/>
      <c r="S38" s="495"/>
    </row>
    <row r="39" spans="1:19" s="216" customFormat="1" ht="39" customHeight="1">
      <c r="A39" s="810"/>
      <c r="B39" s="819"/>
      <c r="C39" s="817"/>
      <c r="D39" s="360" t="s">
        <v>6</v>
      </c>
      <c r="E39" s="331">
        <v>0</v>
      </c>
      <c r="F39" s="331">
        <v>0</v>
      </c>
      <c r="G39" s="331">
        <v>0</v>
      </c>
      <c r="H39" s="331">
        <v>0</v>
      </c>
      <c r="I39" s="331">
        <v>0</v>
      </c>
      <c r="J39" s="331">
        <v>0</v>
      </c>
      <c r="K39" s="331">
        <v>0</v>
      </c>
      <c r="L39" s="798"/>
      <c r="M39" s="363"/>
      <c r="N39" s="363"/>
      <c r="O39" s="363"/>
      <c r="P39" s="363"/>
      <c r="Q39" s="799"/>
      <c r="R39" s="363"/>
      <c r="S39" s="712"/>
    </row>
    <row r="40" spans="1:19" s="216" customFormat="1" ht="49.5" customHeight="1">
      <c r="A40" s="807" t="s">
        <v>325</v>
      </c>
      <c r="B40" s="818" t="s">
        <v>332</v>
      </c>
      <c r="C40" s="484" t="s">
        <v>314</v>
      </c>
      <c r="D40" s="825" t="s">
        <v>309</v>
      </c>
      <c r="E40" s="368">
        <f aca="true" t="shared" si="7" ref="E40:J40">E41+E42</f>
        <v>255</v>
      </c>
      <c r="F40" s="368">
        <f t="shared" si="7"/>
        <v>45</v>
      </c>
      <c r="G40" s="368">
        <f t="shared" si="7"/>
        <v>30</v>
      </c>
      <c r="H40" s="368">
        <f t="shared" si="7"/>
        <v>45</v>
      </c>
      <c r="I40" s="368">
        <f t="shared" si="7"/>
        <v>45</v>
      </c>
      <c r="J40" s="368">
        <f t="shared" si="7"/>
        <v>45</v>
      </c>
      <c r="K40" s="368">
        <f>K41+K42</f>
        <v>45</v>
      </c>
      <c r="L40" s="797" t="s">
        <v>342</v>
      </c>
      <c r="M40" s="361">
        <v>10</v>
      </c>
      <c r="N40" s="361">
        <v>10</v>
      </c>
      <c r="O40" s="361">
        <v>10</v>
      </c>
      <c r="P40" s="361">
        <v>10</v>
      </c>
      <c r="Q40" s="361">
        <v>10</v>
      </c>
      <c r="R40" s="361">
        <v>10</v>
      </c>
      <c r="S40" s="484" t="s">
        <v>341</v>
      </c>
    </row>
    <row r="41" spans="1:19" s="216" customFormat="1" ht="49.5" customHeight="1">
      <c r="A41" s="810"/>
      <c r="B41" s="817"/>
      <c r="C41" s="817"/>
      <c r="D41" s="369" t="s">
        <v>5</v>
      </c>
      <c r="E41" s="331">
        <f>SUM(F41:K41)</f>
        <v>255</v>
      </c>
      <c r="F41" s="840">
        <v>45</v>
      </c>
      <c r="G41" s="840">
        <v>30</v>
      </c>
      <c r="H41" s="840">
        <v>45</v>
      </c>
      <c r="I41" s="840">
        <v>45</v>
      </c>
      <c r="J41" s="840">
        <v>45</v>
      </c>
      <c r="K41" s="840">
        <v>45</v>
      </c>
      <c r="L41" s="831"/>
      <c r="M41" s="362"/>
      <c r="N41" s="362"/>
      <c r="O41" s="362"/>
      <c r="P41" s="362"/>
      <c r="Q41" s="799"/>
      <c r="R41" s="362"/>
      <c r="S41" s="495"/>
    </row>
    <row r="42" spans="1:19" s="216" customFormat="1" ht="42.75" customHeight="1" thickBot="1">
      <c r="A42" s="811"/>
      <c r="B42" s="819"/>
      <c r="C42" s="819"/>
      <c r="D42" s="369" t="s">
        <v>6</v>
      </c>
      <c r="E42" s="829">
        <f>SUM(F42:K42)</f>
        <v>0</v>
      </c>
      <c r="F42" s="829">
        <v>0</v>
      </c>
      <c r="G42" s="829">
        <v>0</v>
      </c>
      <c r="H42" s="829">
        <v>0</v>
      </c>
      <c r="I42" s="829">
        <v>0</v>
      </c>
      <c r="J42" s="829">
        <v>0</v>
      </c>
      <c r="K42" s="829">
        <v>0</v>
      </c>
      <c r="L42" s="798"/>
      <c r="M42" s="363"/>
      <c r="N42" s="363"/>
      <c r="O42" s="363"/>
      <c r="P42" s="363"/>
      <c r="Q42" s="799"/>
      <c r="R42" s="363"/>
      <c r="S42" s="712"/>
    </row>
    <row r="43" spans="1:19" s="216" customFormat="1" ht="24" customHeight="1">
      <c r="A43" s="712"/>
      <c r="B43" s="820" t="s">
        <v>13</v>
      </c>
      <c r="C43" s="821"/>
      <c r="D43" s="826" t="s">
        <v>309</v>
      </c>
      <c r="E43" s="830">
        <f>SUM(F43:K43)</f>
        <v>23139.100000000002</v>
      </c>
      <c r="F43" s="357">
        <f aca="true" t="shared" si="8" ref="F43:K43">F44+F45</f>
        <v>3193.4000000000005</v>
      </c>
      <c r="G43" s="357">
        <f t="shared" si="8"/>
        <v>3836.1000000000004</v>
      </c>
      <c r="H43" s="357">
        <f t="shared" si="8"/>
        <v>4027.4</v>
      </c>
      <c r="I43" s="357">
        <f t="shared" si="8"/>
        <v>4027.4</v>
      </c>
      <c r="J43" s="357">
        <f>J44+J45</f>
        <v>4027.4</v>
      </c>
      <c r="K43" s="358">
        <f t="shared" si="8"/>
        <v>4027.4</v>
      </c>
      <c r="L43" s="844"/>
      <c r="M43" s="406"/>
      <c r="N43" s="406"/>
      <c r="O43" s="406"/>
      <c r="P43" s="406"/>
      <c r="Q43" s="406"/>
      <c r="R43" s="484"/>
      <c r="S43" s="406"/>
    </row>
    <row r="44" spans="1:19" s="216" customFormat="1" ht="15.75" customHeight="1">
      <c r="A44" s="801"/>
      <c r="B44" s="801"/>
      <c r="C44" s="822"/>
      <c r="D44" s="827" t="s">
        <v>5</v>
      </c>
      <c r="E44" s="332">
        <f>SUM(F44:K44)</f>
        <v>459</v>
      </c>
      <c r="F44" s="332">
        <f>F14</f>
        <v>99</v>
      </c>
      <c r="G44" s="332">
        <f>G14</f>
        <v>60</v>
      </c>
      <c r="H44" s="332">
        <f>H14</f>
        <v>75</v>
      </c>
      <c r="I44" s="332">
        <f>I14</f>
        <v>75</v>
      </c>
      <c r="J44" s="332">
        <f>J14</f>
        <v>75</v>
      </c>
      <c r="K44" s="354">
        <f>K14</f>
        <v>75</v>
      </c>
      <c r="L44" s="845"/>
      <c r="M44" s="801"/>
      <c r="N44" s="801"/>
      <c r="O44" s="801"/>
      <c r="P44" s="801"/>
      <c r="Q44" s="801"/>
      <c r="R44" s="495"/>
      <c r="S44" s="474"/>
    </row>
    <row r="45" spans="1:19" s="216" customFormat="1" ht="15.75" customHeight="1" thickBot="1">
      <c r="A45" s="801"/>
      <c r="B45" s="801"/>
      <c r="C45" s="822"/>
      <c r="D45" s="828" t="s">
        <v>6</v>
      </c>
      <c r="E45" s="355">
        <f>SUM(F45:K45)</f>
        <v>22680.100000000002</v>
      </c>
      <c r="F45" s="355">
        <f>F15</f>
        <v>3094.4000000000005</v>
      </c>
      <c r="G45" s="355">
        <f>G15</f>
        <v>3776.1000000000004</v>
      </c>
      <c r="H45" s="355">
        <f>H15</f>
        <v>3952.4</v>
      </c>
      <c r="I45" s="355">
        <f>I15</f>
        <v>3952.4</v>
      </c>
      <c r="J45" s="355">
        <f>J15</f>
        <v>3952.4</v>
      </c>
      <c r="K45" s="356">
        <f>K15</f>
        <v>3952.4</v>
      </c>
      <c r="L45" s="845"/>
      <c r="M45" s="801"/>
      <c r="N45" s="801"/>
      <c r="O45" s="801"/>
      <c r="P45" s="801"/>
      <c r="Q45" s="801"/>
      <c r="R45" s="712"/>
      <c r="S45" s="474"/>
    </row>
  </sheetData>
  <sheetProtection/>
  <mergeCells count="77">
    <mergeCell ref="B40:B42"/>
    <mergeCell ref="B37:B39"/>
    <mergeCell ref="B34:B36"/>
    <mergeCell ref="B28:B30"/>
    <mergeCell ref="B9:S9"/>
    <mergeCell ref="L23:L27"/>
    <mergeCell ref="M23:M25"/>
    <mergeCell ref="N23:N25"/>
    <mergeCell ref="L1:S1"/>
    <mergeCell ref="S6:S7"/>
    <mergeCell ref="I2:S2"/>
    <mergeCell ref="B11:B15"/>
    <mergeCell ref="A4:S4"/>
    <mergeCell ref="A6:A7"/>
    <mergeCell ref="B6:B7"/>
    <mergeCell ref="C6:C7"/>
    <mergeCell ref="D6:D7"/>
    <mergeCell ref="E6:J6"/>
    <mergeCell ref="B10:S10"/>
    <mergeCell ref="D17:D20"/>
    <mergeCell ref="C11:C13"/>
    <mergeCell ref="D12:D13"/>
    <mergeCell ref="S11:S15"/>
    <mergeCell ref="B16:B22"/>
    <mergeCell ref="L11:L15"/>
    <mergeCell ref="S16:S22"/>
    <mergeCell ref="L6:R6"/>
    <mergeCell ref="S31:S33"/>
    <mergeCell ref="A23:A27"/>
    <mergeCell ref="B23:B27"/>
    <mergeCell ref="C23:C27"/>
    <mergeCell ref="A31:A33"/>
    <mergeCell ref="B31:B33"/>
    <mergeCell ref="C31:C33"/>
    <mergeCell ref="S23:S27"/>
    <mergeCell ref="O23:O25"/>
    <mergeCell ref="A16:A22"/>
    <mergeCell ref="C16:C22"/>
    <mergeCell ref="L16:L22"/>
    <mergeCell ref="A11:A13"/>
    <mergeCell ref="I17:I18"/>
    <mergeCell ref="E17:E18"/>
    <mergeCell ref="J17:J18"/>
    <mergeCell ref="K17:K18"/>
    <mergeCell ref="O43:O45"/>
    <mergeCell ref="P43:P45"/>
    <mergeCell ref="A43:A45"/>
    <mergeCell ref="B43:B45"/>
    <mergeCell ref="C43:C45"/>
    <mergeCell ref="L43:L45"/>
    <mergeCell ref="M43:M45"/>
    <mergeCell ref="N43:N45"/>
    <mergeCell ref="E12:E13"/>
    <mergeCell ref="F12:F13"/>
    <mergeCell ref="G12:G13"/>
    <mergeCell ref="H12:H13"/>
    <mergeCell ref="I12:I13"/>
    <mergeCell ref="J12:J13"/>
    <mergeCell ref="L37:L39"/>
    <mergeCell ref="R43:R45"/>
    <mergeCell ref="Q43:Q45"/>
    <mergeCell ref="L31:L33"/>
    <mergeCell ref="L28:L30"/>
    <mergeCell ref="S43:S45"/>
    <mergeCell ref="S28:S30"/>
    <mergeCell ref="P23:P25"/>
    <mergeCell ref="Q23:Q25"/>
    <mergeCell ref="S37:S39"/>
    <mergeCell ref="L34:L36"/>
    <mergeCell ref="S34:S36"/>
    <mergeCell ref="L40:L42"/>
    <mergeCell ref="S40:S42"/>
    <mergeCell ref="R23:R25"/>
    <mergeCell ref="C28:C30"/>
    <mergeCell ref="C40:C42"/>
    <mergeCell ref="C37:C39"/>
    <mergeCell ref="C34:C36"/>
  </mergeCells>
  <printOptions horizontalCentered="1"/>
  <pageMargins left="0.2362204724409449" right="0.2362204724409449" top="0.5511811023622047" bottom="0.35433070866141736" header="0" footer="0"/>
  <pageSetup fitToHeight="4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426" t="s">
        <v>302</v>
      </c>
      <c r="I1" s="426"/>
      <c r="J1" s="426"/>
      <c r="K1" s="426"/>
      <c r="L1" s="426"/>
      <c r="M1" s="426"/>
      <c r="N1" s="426"/>
      <c r="O1" s="426"/>
      <c r="P1" s="426"/>
      <c r="Q1" s="426"/>
    </row>
    <row r="2" spans="1:17" ht="29.25" customHeight="1">
      <c r="A2" s="429" t="s">
        <v>158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417" t="s">
        <v>16</v>
      </c>
      <c r="B4" s="418" t="s">
        <v>15</v>
      </c>
      <c r="C4" s="417" t="s">
        <v>8</v>
      </c>
      <c r="D4" s="417" t="s">
        <v>9</v>
      </c>
      <c r="E4" s="420" t="s">
        <v>0</v>
      </c>
      <c r="F4" s="421"/>
      <c r="G4" s="421"/>
      <c r="H4" s="421"/>
      <c r="I4" s="421"/>
      <c r="J4" s="422"/>
      <c r="K4" s="420" t="s">
        <v>17</v>
      </c>
      <c r="L4" s="421"/>
      <c r="M4" s="421"/>
      <c r="N4" s="421"/>
      <c r="O4" s="421"/>
      <c r="P4" s="422"/>
      <c r="Q4" s="418" t="s">
        <v>163</v>
      </c>
    </row>
    <row r="5" spans="1:17" ht="13.5" customHeight="1">
      <c r="A5" s="417"/>
      <c r="B5" s="419"/>
      <c r="C5" s="417"/>
      <c r="D5" s="417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419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415" t="s">
        <v>18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</row>
    <row r="8" spans="1:17" ht="14.25" customHeight="1">
      <c r="A8" s="21" t="s">
        <v>72</v>
      </c>
      <c r="B8" s="636" t="s">
        <v>73</v>
      </c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</row>
    <row r="9" spans="1:17" ht="18.75" customHeight="1">
      <c r="A9" s="634" t="s">
        <v>10</v>
      </c>
      <c r="B9" s="641" t="s">
        <v>198</v>
      </c>
      <c r="C9" s="553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586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659"/>
      <c r="B10" s="651"/>
      <c r="C10" s="581"/>
      <c r="D10" s="553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600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659"/>
      <c r="B11" s="651"/>
      <c r="C11" s="581"/>
      <c r="D11" s="439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601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654"/>
      <c r="B12" s="654" t="s">
        <v>23</v>
      </c>
      <c r="C12" s="654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653"/>
      <c r="L12" s="653"/>
      <c r="M12" s="653"/>
      <c r="N12" s="653"/>
      <c r="O12" s="653"/>
      <c r="P12" s="653"/>
      <c r="Q12" s="653"/>
    </row>
    <row r="13" spans="1:17" ht="9.75" customHeight="1">
      <c r="A13" s="655"/>
      <c r="B13" s="655"/>
      <c r="C13" s="655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600"/>
      <c r="L13" s="600"/>
      <c r="M13" s="600"/>
      <c r="N13" s="600"/>
      <c r="O13" s="600"/>
      <c r="P13" s="600"/>
      <c r="Q13" s="600"/>
    </row>
    <row r="14" spans="1:17" ht="9" customHeight="1">
      <c r="A14" s="655"/>
      <c r="B14" s="655"/>
      <c r="C14" s="655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601"/>
      <c r="L14" s="601"/>
      <c r="M14" s="601"/>
      <c r="N14" s="601"/>
      <c r="O14" s="601"/>
      <c r="P14" s="601"/>
      <c r="Q14" s="601"/>
    </row>
    <row r="15" spans="1:17" ht="13.5" customHeight="1">
      <c r="A15" s="21" t="s">
        <v>24</v>
      </c>
      <c r="B15" s="636" t="s">
        <v>76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</row>
    <row r="16" spans="1:17" ht="24" customHeight="1">
      <c r="A16" s="634" t="s">
        <v>26</v>
      </c>
      <c r="B16" s="641" t="s">
        <v>200</v>
      </c>
      <c r="C16" s="553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586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659"/>
      <c r="B17" s="651"/>
      <c r="C17" s="581"/>
      <c r="D17" s="553" t="s">
        <v>217</v>
      </c>
      <c r="E17" s="589">
        <f>SUM(F17:J18)</f>
        <v>80</v>
      </c>
      <c r="F17" s="589">
        <v>35</v>
      </c>
      <c r="G17" s="589">
        <v>45</v>
      </c>
      <c r="H17" s="589">
        <v>0</v>
      </c>
      <c r="I17" s="589">
        <v>0</v>
      </c>
      <c r="J17" s="589">
        <v>0</v>
      </c>
      <c r="K17" s="600"/>
      <c r="L17" s="657">
        <v>100</v>
      </c>
      <c r="M17" s="657">
        <v>100</v>
      </c>
      <c r="N17" s="657">
        <v>0</v>
      </c>
      <c r="O17" s="657">
        <v>0</v>
      </c>
      <c r="P17" s="657">
        <v>0</v>
      </c>
      <c r="Q17" s="649" t="s">
        <v>74</v>
      </c>
    </row>
    <row r="18" spans="1:17" ht="6.75" customHeight="1">
      <c r="A18" s="659"/>
      <c r="B18" s="651"/>
      <c r="C18" s="581"/>
      <c r="D18" s="427"/>
      <c r="E18" s="590"/>
      <c r="F18" s="590"/>
      <c r="G18" s="590"/>
      <c r="H18" s="590"/>
      <c r="I18" s="590"/>
      <c r="J18" s="590"/>
      <c r="K18" s="600"/>
      <c r="L18" s="640"/>
      <c r="M18" s="640"/>
      <c r="N18" s="640"/>
      <c r="O18" s="640"/>
      <c r="P18" s="640"/>
      <c r="Q18" s="648"/>
    </row>
    <row r="19" spans="1:17" ht="15" customHeight="1">
      <c r="A19" s="659"/>
      <c r="B19" s="651"/>
      <c r="C19" s="581"/>
      <c r="D19" s="427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600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660"/>
      <c r="B20" s="652"/>
      <c r="C20" s="582"/>
      <c r="D20" s="439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601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654"/>
      <c r="B21" s="654" t="s">
        <v>43</v>
      </c>
      <c r="C21" s="654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654"/>
      <c r="L21" s="654"/>
      <c r="M21" s="654"/>
      <c r="N21" s="654"/>
      <c r="O21" s="654"/>
      <c r="P21" s="654"/>
      <c r="Q21" s="654"/>
    </row>
    <row r="22" spans="1:17" ht="15" customHeight="1">
      <c r="A22" s="655"/>
      <c r="B22" s="655"/>
      <c r="C22" s="655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655"/>
      <c r="L22" s="655"/>
      <c r="M22" s="655"/>
      <c r="N22" s="655"/>
      <c r="O22" s="655"/>
      <c r="P22" s="655"/>
      <c r="Q22" s="655"/>
    </row>
    <row r="23" spans="1:17" ht="12" customHeight="1">
      <c r="A23" s="655"/>
      <c r="B23" s="655"/>
      <c r="C23" s="655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655"/>
      <c r="L23" s="655"/>
      <c r="M23" s="655"/>
      <c r="N23" s="655"/>
      <c r="O23" s="655"/>
      <c r="P23" s="655"/>
      <c r="Q23" s="655"/>
    </row>
    <row r="24" spans="1:17" ht="12" customHeight="1">
      <c r="A24" s="21" t="s">
        <v>28</v>
      </c>
      <c r="B24" s="636" t="s">
        <v>77</v>
      </c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</row>
    <row r="25" spans="1:17" ht="19.5" customHeight="1">
      <c r="A25" s="634" t="s">
        <v>30</v>
      </c>
      <c r="B25" s="641" t="s">
        <v>199</v>
      </c>
      <c r="C25" s="553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586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659"/>
      <c r="B26" s="651"/>
      <c r="C26" s="581"/>
      <c r="D26" s="553" t="s">
        <v>218</v>
      </c>
      <c r="E26" s="589">
        <f>SUM(F26:J27)</f>
        <v>32</v>
      </c>
      <c r="F26" s="589">
        <v>10</v>
      </c>
      <c r="G26" s="589">
        <v>22</v>
      </c>
      <c r="H26" s="589">
        <v>0</v>
      </c>
      <c r="I26" s="589">
        <v>0</v>
      </c>
      <c r="J26" s="589">
        <v>0</v>
      </c>
      <c r="K26" s="600"/>
      <c r="L26" s="657">
        <v>100</v>
      </c>
      <c r="M26" s="657">
        <v>100</v>
      </c>
      <c r="N26" s="662">
        <v>0</v>
      </c>
      <c r="O26" s="662">
        <v>0</v>
      </c>
      <c r="P26" s="662">
        <v>0</v>
      </c>
      <c r="Q26" s="649" t="s">
        <v>74</v>
      </c>
    </row>
    <row r="27" spans="1:17" ht="5.25" customHeight="1">
      <c r="A27" s="659"/>
      <c r="B27" s="651"/>
      <c r="C27" s="581"/>
      <c r="D27" s="427"/>
      <c r="E27" s="590"/>
      <c r="F27" s="590"/>
      <c r="G27" s="590"/>
      <c r="H27" s="590"/>
      <c r="I27" s="590"/>
      <c r="J27" s="590"/>
      <c r="K27" s="600"/>
      <c r="L27" s="640"/>
      <c r="M27" s="640"/>
      <c r="N27" s="662"/>
      <c r="O27" s="662"/>
      <c r="P27" s="662"/>
      <c r="Q27" s="648"/>
    </row>
    <row r="28" spans="1:17" ht="13.5" customHeight="1">
      <c r="A28" s="659"/>
      <c r="B28" s="651"/>
      <c r="C28" s="581"/>
      <c r="D28" s="427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600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659"/>
      <c r="B29" s="651"/>
      <c r="C29" s="581"/>
      <c r="D29" s="427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600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660"/>
      <c r="B30" s="652"/>
      <c r="C30" s="582"/>
      <c r="D30" s="439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601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654"/>
      <c r="B31" s="654" t="s">
        <v>33</v>
      </c>
      <c r="C31" s="654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654"/>
      <c r="L31" s="654"/>
      <c r="M31" s="654"/>
      <c r="N31" s="654"/>
      <c r="O31" s="654"/>
      <c r="P31" s="654"/>
      <c r="Q31" s="654"/>
    </row>
    <row r="32" spans="1:17" ht="10.5" customHeight="1">
      <c r="A32" s="655"/>
      <c r="B32" s="655"/>
      <c r="C32" s="655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655"/>
      <c r="L32" s="655"/>
      <c r="M32" s="655"/>
      <c r="N32" s="655"/>
      <c r="O32" s="655"/>
      <c r="P32" s="655"/>
      <c r="Q32" s="655"/>
    </row>
    <row r="33" spans="1:17" ht="13.5" customHeight="1">
      <c r="A33" s="655"/>
      <c r="B33" s="655"/>
      <c r="C33" s="655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655"/>
      <c r="L33" s="655"/>
      <c r="M33" s="655"/>
      <c r="N33" s="655"/>
      <c r="O33" s="655"/>
      <c r="P33" s="655"/>
      <c r="Q33" s="655"/>
    </row>
    <row r="34" spans="1:17" ht="12.75" customHeight="1">
      <c r="A34" s="21" t="s">
        <v>34</v>
      </c>
      <c r="B34" s="636" t="s">
        <v>78</v>
      </c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586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634" t="s">
        <v>36</v>
      </c>
      <c r="B36" s="641" t="s">
        <v>201</v>
      </c>
      <c r="C36" s="586" t="s">
        <v>162</v>
      </c>
      <c r="D36" s="553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600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637"/>
      <c r="B37" s="642"/>
      <c r="C37" s="595"/>
      <c r="D37" s="427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600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637"/>
      <c r="B38" s="635"/>
      <c r="C38" s="595"/>
      <c r="D38" s="427"/>
      <c r="E38" s="658">
        <f>SUM(F38:J39)</f>
        <v>163.5</v>
      </c>
      <c r="F38" s="658">
        <v>0</v>
      </c>
      <c r="G38" s="658">
        <f>43-43</f>
        <v>0</v>
      </c>
      <c r="H38" s="658">
        <v>54.5</v>
      </c>
      <c r="I38" s="658">
        <v>54.5</v>
      </c>
      <c r="J38" s="658">
        <v>54.5</v>
      </c>
      <c r="K38" s="600"/>
      <c r="L38" s="657">
        <v>0</v>
      </c>
      <c r="M38" s="657">
        <v>0</v>
      </c>
      <c r="N38" s="657">
        <v>100</v>
      </c>
      <c r="O38" s="657">
        <v>100</v>
      </c>
      <c r="P38" s="657">
        <v>100</v>
      </c>
      <c r="Q38" s="649" t="s">
        <v>135</v>
      </c>
    </row>
    <row r="39" spans="1:17" ht="12.75" customHeight="1" thickBot="1">
      <c r="A39" s="637"/>
      <c r="B39" s="635"/>
      <c r="C39" s="595"/>
      <c r="D39" s="661"/>
      <c r="E39" s="658"/>
      <c r="F39" s="658"/>
      <c r="G39" s="658"/>
      <c r="H39" s="658"/>
      <c r="I39" s="658"/>
      <c r="J39" s="658"/>
      <c r="K39" s="601"/>
      <c r="L39" s="640"/>
      <c r="M39" s="640"/>
      <c r="N39" s="640"/>
      <c r="O39" s="640"/>
      <c r="P39" s="640"/>
      <c r="Q39" s="648"/>
    </row>
    <row r="40" spans="1:17" ht="20.25" customHeight="1">
      <c r="A40" s="654"/>
      <c r="B40" s="654" t="s">
        <v>48</v>
      </c>
      <c r="C40" s="654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654"/>
      <c r="L40" s="654"/>
      <c r="M40" s="654"/>
      <c r="N40" s="654"/>
      <c r="O40" s="654"/>
      <c r="P40" s="654"/>
      <c r="Q40" s="654"/>
    </row>
    <row r="41" spans="1:17" ht="15" customHeight="1">
      <c r="A41" s="655"/>
      <c r="B41" s="655"/>
      <c r="C41" s="655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655"/>
      <c r="L41" s="655"/>
      <c r="M41" s="655"/>
      <c r="N41" s="655"/>
      <c r="O41" s="655"/>
      <c r="P41" s="655"/>
      <c r="Q41" s="655"/>
    </row>
    <row r="42" spans="1:17" ht="15" customHeight="1" thickBot="1">
      <c r="A42" s="655"/>
      <c r="B42" s="655"/>
      <c r="C42" s="655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655"/>
      <c r="L42" s="655"/>
      <c r="M42" s="655"/>
      <c r="N42" s="655"/>
      <c r="O42" s="655"/>
      <c r="P42" s="655"/>
      <c r="Q42" s="655"/>
    </row>
    <row r="43" spans="1:17" ht="24" customHeight="1">
      <c r="A43" s="440"/>
      <c r="B43" s="416" t="s">
        <v>13</v>
      </c>
      <c r="C43" s="440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440"/>
      <c r="L43" s="440"/>
      <c r="M43" s="440"/>
      <c r="N43" s="440"/>
      <c r="O43" s="440"/>
      <c r="P43" s="440"/>
      <c r="Q43" s="440"/>
    </row>
    <row r="44" spans="1:17" ht="11.25" customHeight="1">
      <c r="A44" s="656"/>
      <c r="B44" s="656"/>
      <c r="C44" s="656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656"/>
      <c r="L44" s="656"/>
      <c r="M44" s="656"/>
      <c r="N44" s="656"/>
      <c r="O44" s="656"/>
      <c r="P44" s="656"/>
      <c r="Q44" s="656"/>
    </row>
    <row r="45" spans="1:17" ht="11.25" customHeight="1">
      <c r="A45" s="656"/>
      <c r="B45" s="656"/>
      <c r="C45" s="656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656"/>
      <c r="L45" s="656"/>
      <c r="M45" s="656"/>
      <c r="N45" s="656"/>
      <c r="O45" s="656"/>
      <c r="P45" s="656"/>
      <c r="Q45" s="656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663" t="s">
        <v>300</v>
      </c>
      <c r="I1" s="663"/>
      <c r="J1" s="663"/>
      <c r="K1" s="663"/>
      <c r="L1" s="663"/>
      <c r="M1" s="663"/>
      <c r="N1" s="663"/>
      <c r="O1" s="663"/>
      <c r="P1" s="663"/>
      <c r="Q1" s="663"/>
    </row>
    <row r="2" spans="1:17" ht="27" customHeight="1">
      <c r="A2" s="664" t="s">
        <v>159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665" t="s">
        <v>16</v>
      </c>
      <c r="B4" s="666" t="s">
        <v>15</v>
      </c>
      <c r="C4" s="665" t="s">
        <v>8</v>
      </c>
      <c r="D4" s="665" t="s">
        <v>9</v>
      </c>
      <c r="E4" s="668" t="s">
        <v>0</v>
      </c>
      <c r="F4" s="669"/>
      <c r="G4" s="669"/>
      <c r="H4" s="669"/>
      <c r="I4" s="669"/>
      <c r="J4" s="670"/>
      <c r="K4" s="668" t="s">
        <v>17</v>
      </c>
      <c r="L4" s="669"/>
      <c r="M4" s="669"/>
      <c r="N4" s="669"/>
      <c r="O4" s="669"/>
      <c r="P4" s="670"/>
      <c r="Q4" s="666" t="s">
        <v>14</v>
      </c>
    </row>
    <row r="5" spans="1:17" ht="12" customHeight="1">
      <c r="A5" s="665"/>
      <c r="B5" s="667"/>
      <c r="C5" s="665"/>
      <c r="D5" s="665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667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474" t="s">
        <v>20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</row>
    <row r="8" spans="1:17" ht="21" customHeight="1">
      <c r="A8" s="223">
        <v>1</v>
      </c>
      <c r="B8" s="450" t="s">
        <v>21</v>
      </c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</row>
    <row r="9" spans="1:17" ht="21" customHeight="1">
      <c r="A9" s="671" t="s">
        <v>19</v>
      </c>
      <c r="B9" s="673" t="s">
        <v>125</v>
      </c>
      <c r="C9" s="675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672"/>
      <c r="B10" s="674"/>
      <c r="C10" s="674"/>
      <c r="D10" s="498" t="s">
        <v>6</v>
      </c>
      <c r="E10" s="480">
        <f>SUM(F10:J11)</f>
        <v>1357.9</v>
      </c>
      <c r="F10" s="480">
        <v>248.6</v>
      </c>
      <c r="G10" s="480">
        <v>248.6</v>
      </c>
      <c r="H10" s="480">
        <f>248.6+29.7</f>
        <v>278.3</v>
      </c>
      <c r="I10" s="480">
        <f>248.6+42.6</f>
        <v>291.2</v>
      </c>
      <c r="J10" s="480">
        <f>248.6+42.6</f>
        <v>291.2</v>
      </c>
      <c r="K10" s="329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675" t="s">
        <v>51</v>
      </c>
    </row>
    <row r="11" spans="1:17" s="229" customFormat="1" ht="35.25" customHeight="1">
      <c r="A11" s="672"/>
      <c r="B11" s="674"/>
      <c r="C11" s="674"/>
      <c r="D11" s="544"/>
      <c r="E11" s="491"/>
      <c r="F11" s="491"/>
      <c r="G11" s="491"/>
      <c r="H11" s="491"/>
      <c r="I11" s="491"/>
      <c r="J11" s="491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675"/>
    </row>
    <row r="12" spans="1:17" s="229" customFormat="1" ht="24" customHeight="1">
      <c r="A12" s="671" t="s">
        <v>22</v>
      </c>
      <c r="B12" s="673" t="s">
        <v>126</v>
      </c>
      <c r="C12" s="675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676"/>
      <c r="B13" s="514"/>
      <c r="C13" s="676"/>
      <c r="D13" s="498" t="s">
        <v>5</v>
      </c>
      <c r="E13" s="480">
        <f>SUM(F13:J16)</f>
        <v>455.3</v>
      </c>
      <c r="F13" s="480">
        <v>51.3</v>
      </c>
      <c r="G13" s="480">
        <f>100+4</f>
        <v>104</v>
      </c>
      <c r="H13" s="480">
        <v>100</v>
      </c>
      <c r="I13" s="480">
        <v>100</v>
      </c>
      <c r="J13" s="480">
        <v>100</v>
      </c>
      <c r="K13" s="504" t="s">
        <v>234</v>
      </c>
      <c r="L13" s="392" t="s">
        <v>236</v>
      </c>
      <c r="M13" s="392" t="s">
        <v>236</v>
      </c>
      <c r="N13" s="392" t="s">
        <v>236</v>
      </c>
      <c r="O13" s="392" t="s">
        <v>236</v>
      </c>
      <c r="P13" s="392" t="s">
        <v>236</v>
      </c>
      <c r="Q13" s="678" t="s">
        <v>127</v>
      </c>
    </row>
    <row r="14" spans="1:17" s="229" customFormat="1" ht="6" customHeight="1">
      <c r="A14" s="676"/>
      <c r="B14" s="514"/>
      <c r="C14" s="676"/>
      <c r="D14" s="544"/>
      <c r="E14" s="481"/>
      <c r="F14" s="481"/>
      <c r="G14" s="481"/>
      <c r="H14" s="481"/>
      <c r="I14" s="481"/>
      <c r="J14" s="481"/>
      <c r="K14" s="677"/>
      <c r="L14" s="394"/>
      <c r="M14" s="394"/>
      <c r="N14" s="394"/>
      <c r="O14" s="394"/>
      <c r="P14" s="394"/>
      <c r="Q14" s="679"/>
    </row>
    <row r="15" spans="1:17" s="229" customFormat="1" ht="6.75" customHeight="1">
      <c r="A15" s="676"/>
      <c r="B15" s="514"/>
      <c r="C15" s="676"/>
      <c r="D15" s="544"/>
      <c r="E15" s="481"/>
      <c r="F15" s="481"/>
      <c r="G15" s="481"/>
      <c r="H15" s="481"/>
      <c r="I15" s="481"/>
      <c r="J15" s="481"/>
      <c r="K15" s="504" t="s">
        <v>235</v>
      </c>
      <c r="L15" s="392" t="s">
        <v>236</v>
      </c>
      <c r="M15" s="392" t="s">
        <v>236</v>
      </c>
      <c r="N15" s="392" t="s">
        <v>236</v>
      </c>
      <c r="O15" s="392" t="s">
        <v>236</v>
      </c>
      <c r="P15" s="392" t="s">
        <v>236</v>
      </c>
      <c r="Q15" s="679"/>
    </row>
    <row r="16" spans="1:17" s="229" customFormat="1" ht="18" customHeight="1" thickBot="1">
      <c r="A16" s="676"/>
      <c r="B16" s="514"/>
      <c r="C16" s="676"/>
      <c r="D16" s="544"/>
      <c r="E16" s="481"/>
      <c r="F16" s="481"/>
      <c r="G16" s="481"/>
      <c r="H16" s="481"/>
      <c r="I16" s="481"/>
      <c r="J16" s="481"/>
      <c r="K16" s="677"/>
      <c r="L16" s="394"/>
      <c r="M16" s="394"/>
      <c r="N16" s="394"/>
      <c r="O16" s="394"/>
      <c r="P16" s="394"/>
      <c r="Q16" s="680"/>
    </row>
    <row r="17" spans="1:17" s="233" customFormat="1" ht="12.75" customHeight="1">
      <c r="A17" s="406"/>
      <c r="B17" s="474" t="s">
        <v>23</v>
      </c>
      <c r="C17" s="449"/>
      <c r="D17" s="232" t="s">
        <v>11</v>
      </c>
      <c r="E17" s="681">
        <f>SUM(F17:J18)</f>
        <v>1813.2</v>
      </c>
      <c r="F17" s="681">
        <f>SUM(F19:F20)</f>
        <v>299.9</v>
      </c>
      <c r="G17" s="681">
        <f>SUM(G19:G20)</f>
        <v>352.6</v>
      </c>
      <c r="H17" s="681">
        <f>SUM(H19:H20)</f>
        <v>378.3</v>
      </c>
      <c r="I17" s="681">
        <f>SUM(I19:I20)</f>
        <v>391.2</v>
      </c>
      <c r="J17" s="683">
        <f>SUM(J19:J20)</f>
        <v>391.2</v>
      </c>
      <c r="K17" s="685"/>
      <c r="L17" s="406"/>
      <c r="M17" s="406"/>
      <c r="N17" s="406"/>
      <c r="O17" s="406"/>
      <c r="P17" s="406"/>
      <c r="Q17" s="675"/>
    </row>
    <row r="18" spans="1:17" s="233" customFormat="1" ht="9.75" customHeight="1">
      <c r="A18" s="406"/>
      <c r="B18" s="474"/>
      <c r="C18" s="449"/>
      <c r="D18" s="234" t="s">
        <v>12</v>
      </c>
      <c r="E18" s="682"/>
      <c r="F18" s="682"/>
      <c r="G18" s="682"/>
      <c r="H18" s="682"/>
      <c r="I18" s="682"/>
      <c r="J18" s="684"/>
      <c r="K18" s="685"/>
      <c r="L18" s="406"/>
      <c r="M18" s="406"/>
      <c r="N18" s="406"/>
      <c r="O18" s="406"/>
      <c r="P18" s="406"/>
      <c r="Q18" s="675"/>
    </row>
    <row r="19" spans="1:17" s="233" customFormat="1" ht="13.5" customHeight="1">
      <c r="A19" s="406"/>
      <c r="B19" s="474"/>
      <c r="C19" s="449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685"/>
      <c r="L19" s="406"/>
      <c r="M19" s="406"/>
      <c r="N19" s="406"/>
      <c r="O19" s="406"/>
      <c r="P19" s="406"/>
      <c r="Q19" s="675"/>
    </row>
    <row r="20" spans="1:17" s="233" customFormat="1" ht="12.75" customHeight="1" thickBot="1">
      <c r="A20" s="406"/>
      <c r="B20" s="474"/>
      <c r="C20" s="449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685"/>
      <c r="L20" s="406"/>
      <c r="M20" s="406"/>
      <c r="N20" s="406"/>
      <c r="O20" s="406"/>
      <c r="P20" s="406"/>
      <c r="Q20" s="675"/>
    </row>
    <row r="21" spans="1:17" s="229" customFormat="1" ht="12" customHeight="1">
      <c r="A21" s="241" t="s">
        <v>24</v>
      </c>
      <c r="B21" s="686" t="s">
        <v>25</v>
      </c>
      <c r="C21" s="687"/>
      <c r="D21" s="688"/>
      <c r="E21" s="688"/>
      <c r="F21" s="688"/>
      <c r="G21" s="688"/>
      <c r="H21" s="688"/>
      <c r="I21" s="688"/>
      <c r="J21" s="688"/>
      <c r="K21" s="687"/>
      <c r="L21" s="687"/>
      <c r="M21" s="687"/>
      <c r="N21" s="687"/>
      <c r="O21" s="687"/>
      <c r="P21" s="687"/>
      <c r="Q21" s="689"/>
    </row>
    <row r="22" spans="1:17" s="229" customFormat="1" ht="24.75" customHeight="1">
      <c r="A22" s="678" t="s">
        <v>26</v>
      </c>
      <c r="B22" s="690" t="s">
        <v>27</v>
      </c>
      <c r="C22" s="675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521"/>
      <c r="B23" s="691"/>
      <c r="C23" s="693"/>
      <c r="D23" s="498" t="s">
        <v>5</v>
      </c>
      <c r="E23" s="480">
        <f>SUM(F23:J24)</f>
        <v>50</v>
      </c>
      <c r="F23" s="480">
        <v>10</v>
      </c>
      <c r="G23" s="480">
        <v>10</v>
      </c>
      <c r="H23" s="480">
        <v>10</v>
      </c>
      <c r="I23" s="480">
        <v>10</v>
      </c>
      <c r="J23" s="480">
        <v>10</v>
      </c>
      <c r="K23" s="504" t="s">
        <v>238</v>
      </c>
      <c r="L23" s="392" t="s">
        <v>240</v>
      </c>
      <c r="M23" s="392" t="s">
        <v>240</v>
      </c>
      <c r="N23" s="392" t="s">
        <v>240</v>
      </c>
      <c r="O23" s="392" t="s">
        <v>240</v>
      </c>
      <c r="P23" s="392" t="s">
        <v>240</v>
      </c>
      <c r="Q23" s="675" t="s">
        <v>226</v>
      </c>
    </row>
    <row r="24" spans="1:17" s="229" customFormat="1" ht="5.25" customHeight="1" hidden="1">
      <c r="A24" s="521"/>
      <c r="B24" s="691"/>
      <c r="C24" s="693"/>
      <c r="D24" s="499"/>
      <c r="E24" s="491"/>
      <c r="F24" s="491"/>
      <c r="G24" s="491"/>
      <c r="H24" s="491"/>
      <c r="I24" s="491"/>
      <c r="J24" s="491"/>
      <c r="K24" s="482"/>
      <c r="L24" s="694"/>
      <c r="M24" s="694"/>
      <c r="N24" s="694"/>
      <c r="O24" s="694"/>
      <c r="P24" s="694"/>
      <c r="Q24" s="676"/>
    </row>
    <row r="25" spans="1:17" s="229" customFormat="1" ht="0.75" customHeight="1">
      <c r="A25" s="521"/>
      <c r="B25" s="691"/>
      <c r="C25" s="693"/>
      <c r="D25" s="704" t="s">
        <v>5</v>
      </c>
      <c r="E25" s="480">
        <f>SUM(F25:J26)</f>
        <v>50</v>
      </c>
      <c r="F25" s="505">
        <v>10</v>
      </c>
      <c r="G25" s="505">
        <v>10</v>
      </c>
      <c r="H25" s="480">
        <v>10</v>
      </c>
      <c r="I25" s="480">
        <v>10</v>
      </c>
      <c r="J25" s="480">
        <v>10</v>
      </c>
      <c r="K25" s="483"/>
      <c r="L25" s="695"/>
      <c r="M25" s="695"/>
      <c r="N25" s="695"/>
      <c r="O25" s="695"/>
      <c r="P25" s="695"/>
      <c r="Q25" s="675" t="s">
        <v>225</v>
      </c>
    </row>
    <row r="26" spans="1:17" s="229" customFormat="1" ht="22.5" customHeight="1" thickBot="1">
      <c r="A26" s="522"/>
      <c r="B26" s="692"/>
      <c r="C26" s="693"/>
      <c r="D26" s="498"/>
      <c r="E26" s="481"/>
      <c r="F26" s="480"/>
      <c r="G26" s="480"/>
      <c r="H26" s="481"/>
      <c r="I26" s="481"/>
      <c r="J26" s="481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676"/>
    </row>
    <row r="27" spans="1:17" s="233" customFormat="1" ht="22.5" customHeight="1">
      <c r="A27" s="678"/>
      <c r="B27" s="504" t="s">
        <v>43</v>
      </c>
      <c r="C27" s="698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701"/>
      <c r="L27" s="701"/>
      <c r="M27" s="701"/>
      <c r="N27" s="701"/>
      <c r="O27" s="701"/>
      <c r="P27" s="701"/>
      <c r="Q27" s="701"/>
    </row>
    <row r="28" spans="1:17" s="233" customFormat="1" ht="12" customHeight="1">
      <c r="A28" s="521"/>
      <c r="B28" s="696"/>
      <c r="C28" s="699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702"/>
      <c r="L28" s="702"/>
      <c r="M28" s="702"/>
      <c r="N28" s="702"/>
      <c r="O28" s="702"/>
      <c r="P28" s="702"/>
      <c r="Q28" s="702"/>
    </row>
    <row r="29" spans="1:17" s="233" customFormat="1" ht="13.5" customHeight="1" thickBot="1">
      <c r="A29" s="522"/>
      <c r="B29" s="697"/>
      <c r="C29" s="700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703"/>
      <c r="L29" s="703"/>
      <c r="M29" s="703"/>
      <c r="N29" s="703"/>
      <c r="O29" s="703"/>
      <c r="P29" s="703"/>
      <c r="Q29" s="703"/>
    </row>
    <row r="30" spans="1:17" s="229" customFormat="1" ht="12" customHeight="1">
      <c r="A30" s="250" t="s">
        <v>28</v>
      </c>
      <c r="B30" s="705" t="s">
        <v>29</v>
      </c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706"/>
    </row>
    <row r="31" spans="1:17" s="229" customFormat="1" ht="21" customHeight="1">
      <c r="A31" s="678" t="s">
        <v>30</v>
      </c>
      <c r="B31" s="690" t="s">
        <v>128</v>
      </c>
      <c r="C31" s="675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402"/>
      <c r="B32" s="691"/>
      <c r="C32" s="693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678" t="s">
        <v>135</v>
      </c>
    </row>
    <row r="33" spans="1:17" s="229" customFormat="1" ht="33.75" customHeight="1">
      <c r="A33" s="403"/>
      <c r="B33" s="692"/>
      <c r="C33" s="693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680"/>
    </row>
    <row r="34" spans="1:17" s="229" customFormat="1" ht="23.25" customHeight="1">
      <c r="A34" s="397" t="s">
        <v>31</v>
      </c>
      <c r="B34" s="504" t="s">
        <v>32</v>
      </c>
      <c r="C34" s="678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402"/>
      <c r="B35" s="482"/>
      <c r="C35" s="521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678" t="s">
        <v>135</v>
      </c>
    </row>
    <row r="36" spans="1:17" s="229" customFormat="1" ht="23.25" customHeight="1">
      <c r="A36" s="403"/>
      <c r="B36" s="483"/>
      <c r="C36" s="522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330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680"/>
    </row>
    <row r="37" spans="1:17" s="229" customFormat="1" ht="22.5" customHeight="1">
      <c r="A37" s="397" t="s">
        <v>143</v>
      </c>
      <c r="B37" s="504" t="s">
        <v>145</v>
      </c>
      <c r="C37" s="678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398"/>
      <c r="B38" s="482"/>
      <c r="C38" s="521"/>
      <c r="D38" s="498" t="s">
        <v>5</v>
      </c>
      <c r="E38" s="480">
        <f>SUM(F38:J39)</f>
        <v>14.3</v>
      </c>
      <c r="F38" s="480">
        <v>14.3</v>
      </c>
      <c r="G38" s="480">
        <v>0</v>
      </c>
      <c r="H38" s="480">
        <v>0</v>
      </c>
      <c r="I38" s="480">
        <v>0</v>
      </c>
      <c r="J38" s="480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678" t="s">
        <v>144</v>
      </c>
    </row>
    <row r="39" spans="1:17" s="229" customFormat="1" ht="24" customHeight="1">
      <c r="A39" s="399"/>
      <c r="B39" s="483"/>
      <c r="C39" s="522"/>
      <c r="D39" s="499"/>
      <c r="E39" s="491"/>
      <c r="F39" s="491"/>
      <c r="G39" s="491"/>
      <c r="H39" s="491"/>
      <c r="I39" s="491"/>
      <c r="J39" s="491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680"/>
    </row>
    <row r="40" spans="1:17" s="229" customFormat="1" ht="21.75" customHeight="1">
      <c r="A40" s="397" t="s">
        <v>148</v>
      </c>
      <c r="B40" s="504" t="s">
        <v>149</v>
      </c>
      <c r="C40" s="678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504" t="s">
        <v>244</v>
      </c>
      <c r="L40" s="392" t="s">
        <v>236</v>
      </c>
      <c r="M40" s="392">
        <v>0</v>
      </c>
      <c r="N40" s="392">
        <v>0</v>
      </c>
      <c r="O40" s="392">
        <v>0</v>
      </c>
      <c r="P40" s="392">
        <v>0</v>
      </c>
      <c r="Q40" s="678" t="s">
        <v>135</v>
      </c>
    </row>
    <row r="41" spans="1:17" s="229" customFormat="1" ht="2.25" customHeight="1" hidden="1">
      <c r="A41" s="398"/>
      <c r="B41" s="482"/>
      <c r="C41" s="521"/>
      <c r="D41" s="498" t="s">
        <v>5</v>
      </c>
      <c r="E41" s="480">
        <f>SUM(F41:J42)</f>
        <v>25</v>
      </c>
      <c r="F41" s="480">
        <v>25</v>
      </c>
      <c r="G41" s="480">
        <v>0</v>
      </c>
      <c r="H41" s="480">
        <v>0</v>
      </c>
      <c r="I41" s="480">
        <v>0</v>
      </c>
      <c r="J41" s="480">
        <v>0</v>
      </c>
      <c r="K41" s="483"/>
      <c r="L41" s="695"/>
      <c r="M41" s="695"/>
      <c r="N41" s="695"/>
      <c r="O41" s="695"/>
      <c r="P41" s="695"/>
      <c r="Q41" s="521"/>
    </row>
    <row r="42" spans="1:17" s="229" customFormat="1" ht="39" customHeight="1" thickBot="1">
      <c r="A42" s="399"/>
      <c r="B42" s="483"/>
      <c r="C42" s="522"/>
      <c r="D42" s="544"/>
      <c r="E42" s="481"/>
      <c r="F42" s="481"/>
      <c r="G42" s="481"/>
      <c r="H42" s="481"/>
      <c r="I42" s="481"/>
      <c r="J42" s="481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522"/>
    </row>
    <row r="43" spans="1:17" s="233" customFormat="1" ht="12" customHeight="1">
      <c r="A43" s="406"/>
      <c r="B43" s="474" t="s">
        <v>33</v>
      </c>
      <c r="C43" s="449"/>
      <c r="D43" s="232" t="s">
        <v>11</v>
      </c>
      <c r="E43" s="681">
        <f>F43+G43+H43+I43+J43</f>
        <v>1874.0000000000002</v>
      </c>
      <c r="F43" s="681">
        <f>SUM(F45:F46)</f>
        <v>507.3</v>
      </c>
      <c r="G43" s="681">
        <f>SUM(G45:G46)</f>
        <v>352.1</v>
      </c>
      <c r="H43" s="681">
        <f>SUM(H45:H46)</f>
        <v>338.2</v>
      </c>
      <c r="I43" s="681">
        <f>SUM(I45:I46)</f>
        <v>338.2</v>
      </c>
      <c r="J43" s="683">
        <f>SUM(J45:J46)</f>
        <v>338.2</v>
      </c>
      <c r="K43" s="685"/>
      <c r="L43" s="406"/>
      <c r="M43" s="406"/>
      <c r="N43" s="406"/>
      <c r="O43" s="406"/>
      <c r="P43" s="406"/>
      <c r="Q43" s="675"/>
    </row>
    <row r="44" spans="1:17" s="233" customFormat="1" ht="13.5" customHeight="1">
      <c r="A44" s="406"/>
      <c r="B44" s="474"/>
      <c r="C44" s="449"/>
      <c r="D44" s="234" t="s">
        <v>12</v>
      </c>
      <c r="E44" s="682"/>
      <c r="F44" s="682"/>
      <c r="G44" s="682"/>
      <c r="H44" s="682"/>
      <c r="I44" s="682"/>
      <c r="J44" s="684"/>
      <c r="K44" s="685"/>
      <c r="L44" s="406"/>
      <c r="M44" s="406"/>
      <c r="N44" s="406"/>
      <c r="O44" s="406"/>
      <c r="P44" s="406"/>
      <c r="Q44" s="675"/>
    </row>
    <row r="45" spans="1:17" s="233" customFormat="1" ht="11.25" customHeight="1">
      <c r="A45" s="406"/>
      <c r="B45" s="474"/>
      <c r="C45" s="449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685"/>
      <c r="L45" s="406"/>
      <c r="M45" s="406"/>
      <c r="N45" s="406"/>
      <c r="O45" s="406"/>
      <c r="P45" s="406"/>
      <c r="Q45" s="675"/>
    </row>
    <row r="46" spans="1:17" s="233" customFormat="1" ht="14.25" customHeight="1" thickBot="1">
      <c r="A46" s="406"/>
      <c r="B46" s="474"/>
      <c r="C46" s="449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685"/>
      <c r="L46" s="406"/>
      <c r="M46" s="406"/>
      <c r="N46" s="406"/>
      <c r="O46" s="406"/>
      <c r="P46" s="406"/>
      <c r="Q46" s="675"/>
    </row>
    <row r="47" spans="1:17" s="229" customFormat="1" ht="12.75" customHeight="1">
      <c r="A47" s="260" t="s">
        <v>34</v>
      </c>
      <c r="B47" s="686" t="s">
        <v>35</v>
      </c>
      <c r="C47" s="687"/>
      <c r="D47" s="688"/>
      <c r="E47" s="688"/>
      <c r="F47" s="688"/>
      <c r="G47" s="688"/>
      <c r="H47" s="688"/>
      <c r="I47" s="688"/>
      <c r="J47" s="688"/>
      <c r="K47" s="687"/>
      <c r="L47" s="687"/>
      <c r="M47" s="687"/>
      <c r="N47" s="687"/>
      <c r="O47" s="687"/>
      <c r="P47" s="687"/>
      <c r="Q47" s="689"/>
    </row>
    <row r="48" spans="1:17" s="229" customFormat="1" ht="23.25" customHeight="1">
      <c r="A48" s="441" t="s">
        <v>36</v>
      </c>
      <c r="B48" s="673" t="s">
        <v>37</v>
      </c>
      <c r="C48" s="675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519"/>
      <c r="B49" s="514"/>
      <c r="C49" s="693"/>
      <c r="D49" s="498" t="s">
        <v>5</v>
      </c>
      <c r="E49" s="480">
        <f>SUM(F49:J50)</f>
        <v>313.1</v>
      </c>
      <c r="F49" s="480">
        <f>71.1-28+156.9-15.6</f>
        <v>184.4</v>
      </c>
      <c r="G49" s="480">
        <f>160-31.3</f>
        <v>128.7</v>
      </c>
      <c r="H49" s="480">
        <v>0</v>
      </c>
      <c r="I49" s="480">
        <v>0</v>
      </c>
      <c r="J49" s="480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678" t="s">
        <v>146</v>
      </c>
    </row>
    <row r="50" spans="1:17" s="229" customFormat="1" ht="21.75" customHeight="1" thickBot="1">
      <c r="A50" s="519"/>
      <c r="B50" s="514"/>
      <c r="C50" s="693"/>
      <c r="D50" s="544"/>
      <c r="E50" s="481"/>
      <c r="F50" s="481"/>
      <c r="G50" s="481"/>
      <c r="H50" s="481"/>
      <c r="I50" s="481"/>
      <c r="J50" s="481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680"/>
    </row>
    <row r="51" spans="1:17" s="229" customFormat="1" ht="23.25" customHeight="1">
      <c r="A51" s="397"/>
      <c r="B51" s="504" t="s">
        <v>48</v>
      </c>
      <c r="C51" s="698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707"/>
      <c r="L51" s="698"/>
      <c r="M51" s="698"/>
      <c r="N51" s="698"/>
      <c r="O51" s="698"/>
      <c r="P51" s="698"/>
      <c r="Q51" s="675"/>
    </row>
    <row r="52" spans="1:17" s="229" customFormat="1" ht="12.75" customHeight="1">
      <c r="A52" s="398"/>
      <c r="B52" s="696"/>
      <c r="C52" s="699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708"/>
      <c r="L52" s="699"/>
      <c r="M52" s="699"/>
      <c r="N52" s="699"/>
      <c r="O52" s="699"/>
      <c r="P52" s="699"/>
      <c r="Q52" s="676"/>
    </row>
    <row r="53" spans="1:17" s="229" customFormat="1" ht="18" customHeight="1" thickBot="1">
      <c r="A53" s="398"/>
      <c r="B53" s="696"/>
      <c r="C53" s="699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709"/>
      <c r="L53" s="700"/>
      <c r="M53" s="700"/>
      <c r="N53" s="700"/>
      <c r="O53" s="700"/>
      <c r="P53" s="700"/>
      <c r="Q53" s="676"/>
    </row>
    <row r="54" spans="1:17" s="233" customFormat="1" ht="9.75" customHeight="1">
      <c r="A54" s="406"/>
      <c r="B54" s="474" t="s">
        <v>13</v>
      </c>
      <c r="C54" s="668"/>
      <c r="D54" s="232" t="s">
        <v>11</v>
      </c>
      <c r="E54" s="710">
        <f>SUM(F54:J54)</f>
        <v>4100.3</v>
      </c>
      <c r="F54" s="710">
        <f>SUM(F56:F57)</f>
        <v>1011.5999999999999</v>
      </c>
      <c r="G54" s="710">
        <f>SUM(G56:G57)</f>
        <v>853.4</v>
      </c>
      <c r="H54" s="710">
        <f>SUM(H56:H57)</f>
        <v>736.5</v>
      </c>
      <c r="I54" s="710">
        <f>SUM(I56:I57)</f>
        <v>749.4</v>
      </c>
      <c r="J54" s="713">
        <f>SUM(J56:J57)</f>
        <v>749.4</v>
      </c>
      <c r="K54" s="715"/>
      <c r="L54" s="712"/>
      <c r="M54" s="712"/>
      <c r="N54" s="712"/>
      <c r="O54" s="712"/>
      <c r="P54" s="712"/>
      <c r="Q54" s="680"/>
    </row>
    <row r="55" spans="1:17" s="233" customFormat="1" ht="13.5" customHeight="1">
      <c r="A55" s="406"/>
      <c r="B55" s="474"/>
      <c r="C55" s="668"/>
      <c r="D55" s="234" t="s">
        <v>12</v>
      </c>
      <c r="E55" s="711"/>
      <c r="F55" s="711"/>
      <c r="G55" s="711"/>
      <c r="H55" s="711"/>
      <c r="I55" s="711"/>
      <c r="J55" s="714"/>
      <c r="K55" s="685"/>
      <c r="L55" s="406"/>
      <c r="M55" s="406"/>
      <c r="N55" s="406"/>
      <c r="O55" s="406"/>
      <c r="P55" s="406"/>
      <c r="Q55" s="675"/>
    </row>
    <row r="56" spans="1:17" s="233" customFormat="1" ht="15" customHeight="1">
      <c r="A56" s="406"/>
      <c r="B56" s="474"/>
      <c r="C56" s="668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685"/>
      <c r="L56" s="406"/>
      <c r="M56" s="406"/>
      <c r="N56" s="406"/>
      <c r="O56" s="406"/>
      <c r="P56" s="406"/>
      <c r="Q56" s="675"/>
    </row>
    <row r="57" spans="1:17" s="233" customFormat="1" ht="13.5" customHeight="1" thickBot="1">
      <c r="A57" s="406"/>
      <c r="B57" s="474"/>
      <c r="C57" s="668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716"/>
      <c r="L57" s="484"/>
      <c r="M57" s="484"/>
      <c r="N57" s="484"/>
      <c r="O57" s="484"/>
      <c r="P57" s="484"/>
      <c r="Q57" s="678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J43:J44"/>
    <mergeCell ref="K43:K46"/>
    <mergeCell ref="L43:L46"/>
    <mergeCell ref="M43:M46"/>
    <mergeCell ref="N43:N46"/>
    <mergeCell ref="O43:O46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G25:G26"/>
    <mergeCell ref="H25:H26"/>
    <mergeCell ref="N27:N29"/>
    <mergeCell ref="L23:L25"/>
    <mergeCell ref="M23:M25"/>
    <mergeCell ref="N23:N25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H17:H18"/>
    <mergeCell ref="I17:I18"/>
    <mergeCell ref="J17:J18"/>
    <mergeCell ref="K17:K20"/>
    <mergeCell ref="L17:L20"/>
    <mergeCell ref="M17:M20"/>
    <mergeCell ref="A17:A20"/>
    <mergeCell ref="B17:B20"/>
    <mergeCell ref="C17:C20"/>
    <mergeCell ref="E17:E18"/>
    <mergeCell ref="F17:F18"/>
    <mergeCell ref="G17:G18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H13:H16"/>
    <mergeCell ref="I13:I16"/>
    <mergeCell ref="J13:J16"/>
    <mergeCell ref="K13:K14"/>
    <mergeCell ref="L13:L14"/>
    <mergeCell ref="M13:M14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426" t="s">
        <v>301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59"/>
    </row>
    <row r="2" spans="1:17" ht="25.5" customHeight="1">
      <c r="A2" s="429" t="s">
        <v>202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417" t="s">
        <v>16</v>
      </c>
      <c r="B4" s="418" t="s">
        <v>15</v>
      </c>
      <c r="C4" s="417" t="s">
        <v>164</v>
      </c>
      <c r="D4" s="417" t="s">
        <v>165</v>
      </c>
      <c r="E4" s="420" t="s">
        <v>0</v>
      </c>
      <c r="F4" s="421"/>
      <c r="G4" s="421"/>
      <c r="H4" s="421"/>
      <c r="I4" s="421"/>
      <c r="J4" s="422"/>
      <c r="K4" s="420" t="s">
        <v>17</v>
      </c>
      <c r="L4" s="421"/>
      <c r="M4" s="421"/>
      <c r="N4" s="421"/>
      <c r="O4" s="421"/>
      <c r="P4" s="422"/>
      <c r="Q4" s="418" t="s">
        <v>14</v>
      </c>
    </row>
    <row r="5" spans="1:17" ht="12" customHeight="1">
      <c r="A5" s="417"/>
      <c r="B5" s="419"/>
      <c r="C5" s="417"/>
      <c r="D5" s="417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419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416" t="s">
        <v>195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</row>
    <row r="8" spans="1:18" ht="34.5" customHeight="1">
      <c r="A8" s="20" t="s">
        <v>72</v>
      </c>
      <c r="B8" s="731" t="s">
        <v>192</v>
      </c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1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719" t="s">
        <v>169</v>
      </c>
      <c r="B10" s="717" t="s">
        <v>168</v>
      </c>
      <c r="C10" s="502" t="s">
        <v>175</v>
      </c>
      <c r="D10" s="553" t="s">
        <v>180</v>
      </c>
      <c r="E10" s="593">
        <v>80</v>
      </c>
      <c r="F10" s="593">
        <v>16</v>
      </c>
      <c r="G10" s="593">
        <v>16</v>
      </c>
      <c r="H10" s="593">
        <v>16</v>
      </c>
      <c r="I10" s="593">
        <v>16</v>
      </c>
      <c r="J10" s="593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423" t="s">
        <v>172</v>
      </c>
      <c r="R10" s="1" t="s">
        <v>299</v>
      </c>
    </row>
    <row r="11" spans="1:17" ht="36" customHeight="1">
      <c r="A11" s="720"/>
      <c r="B11" s="718"/>
      <c r="C11" s="502"/>
      <c r="D11" s="439"/>
      <c r="E11" s="594"/>
      <c r="F11" s="594"/>
      <c r="G11" s="594"/>
      <c r="H11" s="594"/>
      <c r="I11" s="594"/>
      <c r="J11" s="594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425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442" t="s">
        <v>40</v>
      </c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4"/>
    </row>
    <row r="15" spans="1:18" ht="10.5" customHeight="1">
      <c r="A15" s="719" t="s">
        <v>26</v>
      </c>
      <c r="B15" s="408" t="s">
        <v>184</v>
      </c>
      <c r="C15" s="436" t="s">
        <v>177</v>
      </c>
      <c r="D15" s="649" t="s">
        <v>179</v>
      </c>
      <c r="E15" s="593">
        <v>35</v>
      </c>
      <c r="F15" s="593">
        <v>7</v>
      </c>
      <c r="G15" s="593">
        <v>7</v>
      </c>
      <c r="H15" s="593">
        <v>7</v>
      </c>
      <c r="I15" s="593">
        <v>7</v>
      </c>
      <c r="J15" s="593">
        <v>7</v>
      </c>
      <c r="K15" s="408" t="s">
        <v>183</v>
      </c>
      <c r="L15" s="725">
        <v>4</v>
      </c>
      <c r="M15" s="725">
        <v>5</v>
      </c>
      <c r="N15" s="725">
        <v>6</v>
      </c>
      <c r="O15" s="725">
        <v>7</v>
      </c>
      <c r="P15" s="725">
        <v>8</v>
      </c>
      <c r="Q15" s="423" t="s">
        <v>182</v>
      </c>
      <c r="R15" s="1" t="s">
        <v>298</v>
      </c>
    </row>
    <row r="16" spans="1:17" ht="16.5" customHeight="1">
      <c r="A16" s="728"/>
      <c r="B16" s="409"/>
      <c r="C16" s="446"/>
      <c r="D16" s="647"/>
      <c r="E16" s="596"/>
      <c r="F16" s="596"/>
      <c r="G16" s="596"/>
      <c r="H16" s="596"/>
      <c r="I16" s="596"/>
      <c r="J16" s="596"/>
      <c r="K16" s="409"/>
      <c r="L16" s="726"/>
      <c r="M16" s="726"/>
      <c r="N16" s="726"/>
      <c r="O16" s="726"/>
      <c r="P16" s="726"/>
      <c r="Q16" s="424"/>
    </row>
    <row r="17" spans="1:17" ht="11.25" customHeight="1">
      <c r="A17" s="728"/>
      <c r="B17" s="409"/>
      <c r="C17" s="446"/>
      <c r="D17" s="647"/>
      <c r="E17" s="596"/>
      <c r="F17" s="596"/>
      <c r="G17" s="596"/>
      <c r="H17" s="596"/>
      <c r="I17" s="596"/>
      <c r="J17" s="596"/>
      <c r="K17" s="410"/>
      <c r="L17" s="727"/>
      <c r="M17" s="727"/>
      <c r="N17" s="727"/>
      <c r="O17" s="727"/>
      <c r="P17" s="727"/>
      <c r="Q17" s="424"/>
    </row>
    <row r="18" spans="1:17" ht="45">
      <c r="A18" s="720"/>
      <c r="B18" s="410"/>
      <c r="C18" s="447"/>
      <c r="D18" s="648"/>
      <c r="E18" s="594"/>
      <c r="F18" s="594"/>
      <c r="G18" s="594"/>
      <c r="H18" s="594"/>
      <c r="I18" s="594"/>
      <c r="J18" s="594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425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440"/>
      <c r="B20" s="416" t="s">
        <v>197</v>
      </c>
      <c r="C20" s="468"/>
      <c r="D20" s="732"/>
      <c r="E20" s="729">
        <f>SUM(F20:J21)</f>
        <v>73</v>
      </c>
      <c r="F20" s="729">
        <f>SUM(F15:F19)</f>
        <v>25</v>
      </c>
      <c r="G20" s="729">
        <v>12</v>
      </c>
      <c r="H20" s="721">
        <v>12</v>
      </c>
      <c r="I20" s="721">
        <v>12</v>
      </c>
      <c r="J20" s="721">
        <v>12</v>
      </c>
      <c r="K20" s="638"/>
      <c r="L20" s="440"/>
      <c r="M20" s="440"/>
      <c r="N20" s="440"/>
      <c r="O20" s="440"/>
      <c r="P20" s="440"/>
      <c r="Q20" s="440"/>
    </row>
    <row r="21" spans="1:17" ht="8.25" customHeight="1" thickBot="1">
      <c r="A21" s="440"/>
      <c r="B21" s="416"/>
      <c r="C21" s="468"/>
      <c r="D21" s="733"/>
      <c r="E21" s="730"/>
      <c r="F21" s="730"/>
      <c r="G21" s="730"/>
      <c r="H21" s="722"/>
      <c r="I21" s="722"/>
      <c r="J21" s="722"/>
      <c r="K21" s="638"/>
      <c r="L21" s="440"/>
      <c r="M21" s="440"/>
      <c r="N21" s="440"/>
      <c r="O21" s="440"/>
      <c r="P21" s="440"/>
      <c r="Q21" s="440"/>
    </row>
    <row r="22" spans="1:17" ht="15" customHeight="1">
      <c r="A22" s="468"/>
      <c r="B22" s="734" t="s">
        <v>196</v>
      </c>
      <c r="C22" s="736"/>
      <c r="D22" s="18" t="s">
        <v>11</v>
      </c>
      <c r="E22" s="738">
        <f>SUM(F22:J23)</f>
        <v>343</v>
      </c>
      <c r="F22" s="740">
        <v>75</v>
      </c>
      <c r="G22" s="738">
        <v>67</v>
      </c>
      <c r="H22" s="723">
        <v>67</v>
      </c>
      <c r="I22" s="723">
        <v>67</v>
      </c>
      <c r="J22" s="723">
        <v>67</v>
      </c>
      <c r="K22" s="638"/>
      <c r="L22" s="440"/>
      <c r="M22" s="440"/>
      <c r="N22" s="440"/>
      <c r="O22" s="440"/>
      <c r="P22" s="440"/>
      <c r="Q22" s="440"/>
    </row>
    <row r="23" spans="1:17" ht="21.75" customHeight="1" thickBot="1">
      <c r="A23" s="468"/>
      <c r="B23" s="735"/>
      <c r="C23" s="737"/>
      <c r="D23" s="19" t="s">
        <v>75</v>
      </c>
      <c r="E23" s="739"/>
      <c r="F23" s="741"/>
      <c r="G23" s="739"/>
      <c r="H23" s="724"/>
      <c r="I23" s="724"/>
      <c r="J23" s="724"/>
      <c r="K23" s="638"/>
      <c r="L23" s="440"/>
      <c r="M23" s="440"/>
      <c r="N23" s="440"/>
      <c r="O23" s="440"/>
      <c r="P23" s="440"/>
      <c r="Q23" s="440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426" t="s">
        <v>295</v>
      </c>
      <c r="M1" s="426"/>
      <c r="N1" s="426"/>
      <c r="O1" s="426"/>
      <c r="P1" s="426"/>
      <c r="Q1" s="426"/>
    </row>
    <row r="2" spans="1:17" ht="28.5" customHeight="1">
      <c r="A2" s="429" t="s">
        <v>157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417" t="s">
        <v>16</v>
      </c>
      <c r="B4" s="418" t="s">
        <v>15</v>
      </c>
      <c r="C4" s="417" t="s">
        <v>8</v>
      </c>
      <c r="D4" s="417" t="s">
        <v>9</v>
      </c>
      <c r="E4" s="420" t="s">
        <v>0</v>
      </c>
      <c r="F4" s="421"/>
      <c r="G4" s="421"/>
      <c r="H4" s="421"/>
      <c r="I4" s="421"/>
      <c r="J4" s="422"/>
      <c r="K4" s="420" t="s">
        <v>17</v>
      </c>
      <c r="L4" s="421"/>
      <c r="M4" s="421"/>
      <c r="N4" s="421"/>
      <c r="O4" s="421"/>
      <c r="P4" s="422"/>
      <c r="Q4" s="418" t="s">
        <v>14</v>
      </c>
    </row>
    <row r="5" spans="1:17" s="15" customFormat="1" ht="14.25" customHeight="1">
      <c r="A5" s="417"/>
      <c r="B5" s="419"/>
      <c r="C5" s="417"/>
      <c r="D5" s="417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419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415" t="s">
        <v>44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</row>
    <row r="8" spans="1:17" ht="13.5" customHeight="1">
      <c r="A8" s="20">
        <v>1</v>
      </c>
      <c r="B8" s="416" t="s">
        <v>79</v>
      </c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</row>
    <row r="9" spans="1:17" ht="22.5" customHeight="1">
      <c r="A9" s="423" t="s">
        <v>19</v>
      </c>
      <c r="B9" s="408" t="s">
        <v>45</v>
      </c>
      <c r="C9" s="436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451" t="s">
        <v>248</v>
      </c>
      <c r="L9" s="411" t="s">
        <v>236</v>
      </c>
      <c r="M9" s="411" t="s">
        <v>236</v>
      </c>
      <c r="N9" s="411" t="s">
        <v>213</v>
      </c>
      <c r="O9" s="411" t="s">
        <v>213</v>
      </c>
      <c r="P9" s="411" t="s">
        <v>213</v>
      </c>
      <c r="Q9" s="411" t="s">
        <v>63</v>
      </c>
    </row>
    <row r="10" spans="1:17" ht="6.75" customHeight="1">
      <c r="A10" s="428"/>
      <c r="B10" s="581"/>
      <c r="C10" s="581"/>
      <c r="D10" s="573" t="s">
        <v>5</v>
      </c>
      <c r="E10" s="628">
        <f>SUM(F10:J13)</f>
        <v>11120.5</v>
      </c>
      <c r="F10" s="628">
        <f>16163-6362-120-300-620</f>
        <v>8761</v>
      </c>
      <c r="G10" s="628">
        <v>2359.5</v>
      </c>
      <c r="H10" s="628">
        <v>0</v>
      </c>
      <c r="I10" s="628">
        <v>0</v>
      </c>
      <c r="J10" s="628">
        <v>0</v>
      </c>
      <c r="K10" s="600"/>
      <c r="L10" s="600"/>
      <c r="M10" s="600"/>
      <c r="N10" s="600"/>
      <c r="O10" s="600"/>
      <c r="P10" s="600"/>
      <c r="Q10" s="587"/>
    </row>
    <row r="11" spans="1:17" ht="6.75" customHeight="1">
      <c r="A11" s="428"/>
      <c r="B11" s="581"/>
      <c r="C11" s="581"/>
      <c r="D11" s="573"/>
      <c r="E11" s="628"/>
      <c r="F11" s="628"/>
      <c r="G11" s="628"/>
      <c r="H11" s="628"/>
      <c r="I11" s="628"/>
      <c r="J11" s="628"/>
      <c r="K11" s="600"/>
      <c r="L11" s="600"/>
      <c r="M11" s="600"/>
      <c r="N11" s="600"/>
      <c r="O11" s="600"/>
      <c r="P11" s="600"/>
      <c r="Q11" s="587"/>
    </row>
    <row r="12" spans="1:17" ht="10.5" customHeight="1">
      <c r="A12" s="428"/>
      <c r="B12" s="581"/>
      <c r="C12" s="581"/>
      <c r="D12" s="573"/>
      <c r="E12" s="628"/>
      <c r="F12" s="628"/>
      <c r="G12" s="628"/>
      <c r="H12" s="628"/>
      <c r="I12" s="628"/>
      <c r="J12" s="628"/>
      <c r="K12" s="600"/>
      <c r="L12" s="600"/>
      <c r="M12" s="600"/>
      <c r="N12" s="600"/>
      <c r="O12" s="600"/>
      <c r="P12" s="600"/>
      <c r="Q12" s="587"/>
    </row>
    <row r="13" spans="1:17" ht="8.25" customHeight="1">
      <c r="A13" s="554"/>
      <c r="B13" s="582"/>
      <c r="C13" s="582"/>
      <c r="D13" s="573"/>
      <c r="E13" s="628"/>
      <c r="F13" s="628"/>
      <c r="G13" s="628"/>
      <c r="H13" s="628"/>
      <c r="I13" s="628"/>
      <c r="J13" s="628"/>
      <c r="K13" s="600"/>
      <c r="L13" s="600"/>
      <c r="M13" s="600"/>
      <c r="N13" s="600"/>
      <c r="O13" s="600"/>
      <c r="P13" s="600"/>
      <c r="Q13" s="587"/>
    </row>
    <row r="14" spans="1:17" ht="15" customHeight="1">
      <c r="A14" s="637"/>
      <c r="B14" s="792" t="s">
        <v>23</v>
      </c>
      <c r="C14" s="754"/>
      <c r="D14" s="793" t="s">
        <v>249</v>
      </c>
      <c r="E14" s="773">
        <f>SUM(F14:J15)</f>
        <v>11120.5</v>
      </c>
      <c r="F14" s="788">
        <f>SUM(F16:F17)</f>
        <v>8761</v>
      </c>
      <c r="G14" s="788">
        <f>SUM(G16:G17)</f>
        <v>2359.5</v>
      </c>
      <c r="H14" s="788">
        <f>SUM(H16:H17)</f>
        <v>0</v>
      </c>
      <c r="I14" s="788">
        <f>SUM(I16:I17)</f>
        <v>0</v>
      </c>
      <c r="J14" s="788">
        <f>SUM(J16:J17)</f>
        <v>0</v>
      </c>
      <c r="K14" s="754"/>
      <c r="L14" s="754"/>
      <c r="M14" s="754"/>
      <c r="N14" s="754"/>
      <c r="O14" s="754"/>
      <c r="P14" s="754"/>
      <c r="Q14" s="754"/>
    </row>
    <row r="15" spans="1:17" ht="10.5" customHeight="1">
      <c r="A15" s="637"/>
      <c r="B15" s="630"/>
      <c r="C15" s="754"/>
      <c r="D15" s="794"/>
      <c r="E15" s="788"/>
      <c r="F15" s="560"/>
      <c r="G15" s="560"/>
      <c r="H15" s="560"/>
      <c r="I15" s="560"/>
      <c r="J15" s="560"/>
      <c r="K15" s="754"/>
      <c r="L15" s="754"/>
      <c r="M15" s="754"/>
      <c r="N15" s="754"/>
      <c r="O15" s="754"/>
      <c r="P15" s="754"/>
      <c r="Q15" s="754"/>
    </row>
    <row r="16" spans="1:17" ht="13.5" customHeight="1">
      <c r="A16" s="637"/>
      <c r="B16" s="630"/>
      <c r="C16" s="754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754"/>
      <c r="L16" s="754"/>
      <c r="M16" s="754"/>
      <c r="N16" s="754"/>
      <c r="O16" s="754"/>
      <c r="P16" s="754"/>
      <c r="Q16" s="754"/>
    </row>
    <row r="17" spans="1:17" ht="13.5" customHeight="1">
      <c r="A17" s="554"/>
      <c r="B17" s="582"/>
      <c r="C17" s="791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791"/>
      <c r="L17" s="791"/>
      <c r="M17" s="791"/>
      <c r="N17" s="791"/>
      <c r="O17" s="791"/>
      <c r="P17" s="791"/>
      <c r="Q17" s="791"/>
    </row>
    <row r="18" spans="1:17" ht="16.5" customHeight="1">
      <c r="A18" s="16" t="s">
        <v>24</v>
      </c>
      <c r="B18" s="442" t="s">
        <v>80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4"/>
    </row>
    <row r="19" spans="1:17" ht="24" customHeight="1">
      <c r="A19" s="423" t="s">
        <v>26</v>
      </c>
      <c r="B19" s="408" t="s">
        <v>46</v>
      </c>
      <c r="C19" s="436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408" t="s">
        <v>250</v>
      </c>
      <c r="L19" s="411" t="s">
        <v>240</v>
      </c>
      <c r="M19" s="411" t="s">
        <v>240</v>
      </c>
      <c r="N19" s="411" t="s">
        <v>240</v>
      </c>
      <c r="O19" s="411" t="s">
        <v>240</v>
      </c>
      <c r="P19" s="411" t="s">
        <v>240</v>
      </c>
      <c r="Q19" s="423" t="s">
        <v>136</v>
      </c>
    </row>
    <row r="20" spans="1:17" ht="16.5" customHeight="1">
      <c r="A20" s="432"/>
      <c r="B20" s="434"/>
      <c r="C20" s="437"/>
      <c r="D20" s="586" t="s">
        <v>5</v>
      </c>
      <c r="E20" s="593">
        <f>SUM(F20:J21)</f>
        <v>1040</v>
      </c>
      <c r="F20" s="593">
        <v>240</v>
      </c>
      <c r="G20" s="593">
        <v>200</v>
      </c>
      <c r="H20" s="593">
        <v>200</v>
      </c>
      <c r="I20" s="593">
        <v>200</v>
      </c>
      <c r="J20" s="593">
        <v>200</v>
      </c>
      <c r="K20" s="434"/>
      <c r="L20" s="618"/>
      <c r="M20" s="618"/>
      <c r="N20" s="618"/>
      <c r="O20" s="618"/>
      <c r="P20" s="618"/>
      <c r="Q20" s="437"/>
    </row>
    <row r="21" spans="1:17" ht="6" customHeight="1">
      <c r="A21" s="432"/>
      <c r="B21" s="434"/>
      <c r="C21" s="437"/>
      <c r="D21" s="620"/>
      <c r="E21" s="594"/>
      <c r="F21" s="594"/>
      <c r="G21" s="594"/>
      <c r="H21" s="594"/>
      <c r="I21" s="594"/>
      <c r="J21" s="594"/>
      <c r="K21" s="434"/>
      <c r="L21" s="618"/>
      <c r="M21" s="618"/>
      <c r="N21" s="618"/>
      <c r="O21" s="618"/>
      <c r="P21" s="618"/>
      <c r="Q21" s="437"/>
    </row>
    <row r="22" spans="1:17" ht="16.5" customHeight="1">
      <c r="A22" s="432"/>
      <c r="B22" s="434"/>
      <c r="C22" s="437"/>
      <c r="D22" s="573" t="s">
        <v>6</v>
      </c>
      <c r="E22" s="593">
        <f>SUM(F22:J23)</f>
        <v>0</v>
      </c>
      <c r="F22" s="609">
        <v>0</v>
      </c>
      <c r="G22" s="609">
        <v>0</v>
      </c>
      <c r="H22" s="609">
        <v>0</v>
      </c>
      <c r="I22" s="609">
        <v>0</v>
      </c>
      <c r="J22" s="609">
        <v>0</v>
      </c>
      <c r="K22" s="434"/>
      <c r="L22" s="618"/>
      <c r="M22" s="618"/>
      <c r="N22" s="618"/>
      <c r="O22" s="618"/>
      <c r="P22" s="618"/>
      <c r="Q22" s="437"/>
    </row>
    <row r="23" spans="1:17" ht="8.25" customHeight="1" thickBot="1">
      <c r="A23" s="433"/>
      <c r="B23" s="435"/>
      <c r="C23" s="438"/>
      <c r="D23" s="573"/>
      <c r="E23" s="594"/>
      <c r="F23" s="609"/>
      <c r="G23" s="609"/>
      <c r="H23" s="609"/>
      <c r="I23" s="609"/>
      <c r="J23" s="609"/>
      <c r="K23" s="435"/>
      <c r="L23" s="619"/>
      <c r="M23" s="619"/>
      <c r="N23" s="619"/>
      <c r="O23" s="619"/>
      <c r="P23" s="619"/>
      <c r="Q23" s="438"/>
    </row>
    <row r="24" spans="1:17" ht="12.75" customHeight="1">
      <c r="A24" s="440"/>
      <c r="B24" s="416" t="s">
        <v>43</v>
      </c>
      <c r="C24" s="468"/>
      <c r="D24" s="785" t="s">
        <v>249</v>
      </c>
      <c r="E24" s="787">
        <f>SUM(F24:J25)</f>
        <v>1040</v>
      </c>
      <c r="F24" s="787">
        <f>SUM(F20)</f>
        <v>240</v>
      </c>
      <c r="G24" s="787">
        <f>SUM(G20)</f>
        <v>200</v>
      </c>
      <c r="H24" s="783">
        <f>SUM(H20)</f>
        <v>200</v>
      </c>
      <c r="I24" s="783">
        <f>SUM(I20)</f>
        <v>200</v>
      </c>
      <c r="J24" s="783">
        <f>SUM(J20)</f>
        <v>200</v>
      </c>
      <c r="K24" s="617"/>
      <c r="L24" s="573"/>
      <c r="M24" s="573"/>
      <c r="N24" s="573"/>
      <c r="O24" s="573"/>
      <c r="P24" s="573"/>
      <c r="Q24" s="440"/>
    </row>
    <row r="25" spans="1:17" ht="9.75" customHeight="1">
      <c r="A25" s="440"/>
      <c r="B25" s="416"/>
      <c r="C25" s="468"/>
      <c r="D25" s="786"/>
      <c r="E25" s="788"/>
      <c r="F25" s="788"/>
      <c r="G25" s="788"/>
      <c r="H25" s="784"/>
      <c r="I25" s="784"/>
      <c r="J25" s="784"/>
      <c r="K25" s="617"/>
      <c r="L25" s="573"/>
      <c r="M25" s="573"/>
      <c r="N25" s="573"/>
      <c r="O25" s="573"/>
      <c r="P25" s="573"/>
      <c r="Q25" s="440"/>
    </row>
    <row r="26" spans="1:17" ht="12" customHeight="1">
      <c r="A26" s="440"/>
      <c r="B26" s="416"/>
      <c r="C26" s="468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617"/>
      <c r="L26" s="573"/>
      <c r="M26" s="573"/>
      <c r="N26" s="573"/>
      <c r="O26" s="573"/>
      <c r="P26" s="573"/>
      <c r="Q26" s="440"/>
    </row>
    <row r="27" spans="1:17" ht="11.25" customHeight="1" thickBot="1">
      <c r="A27" s="440"/>
      <c r="B27" s="416"/>
      <c r="C27" s="468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617"/>
      <c r="L27" s="573"/>
      <c r="M27" s="573"/>
      <c r="N27" s="573"/>
      <c r="O27" s="573"/>
      <c r="P27" s="573"/>
      <c r="Q27" s="440"/>
    </row>
    <row r="28" spans="1:17" ht="11.25" customHeight="1">
      <c r="A28" s="8" t="s">
        <v>28</v>
      </c>
      <c r="B28" s="442" t="s">
        <v>81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4"/>
    </row>
    <row r="29" spans="1:17" ht="24" customHeight="1">
      <c r="A29" s="423" t="s">
        <v>30</v>
      </c>
      <c r="B29" s="612" t="s">
        <v>47</v>
      </c>
      <c r="C29" s="440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408" t="s">
        <v>256</v>
      </c>
      <c r="L29" s="411" t="s">
        <v>236</v>
      </c>
      <c r="M29" s="411" t="s">
        <v>236</v>
      </c>
      <c r="N29" s="411" t="s">
        <v>236</v>
      </c>
      <c r="O29" s="411" t="s">
        <v>236</v>
      </c>
      <c r="P29" s="411" t="s">
        <v>236</v>
      </c>
      <c r="Q29" s="423" t="s">
        <v>136</v>
      </c>
    </row>
    <row r="30" spans="1:17" ht="16.5" customHeight="1">
      <c r="A30" s="432"/>
      <c r="B30" s="613"/>
      <c r="C30" s="614"/>
      <c r="D30" s="586" t="s">
        <v>5</v>
      </c>
      <c r="E30" s="593">
        <f>SUM(F30:J33)</f>
        <v>210</v>
      </c>
      <c r="F30" s="593">
        <v>70</v>
      </c>
      <c r="G30" s="593">
        <v>35</v>
      </c>
      <c r="H30" s="593">
        <v>35</v>
      </c>
      <c r="I30" s="593">
        <v>35</v>
      </c>
      <c r="J30" s="593">
        <v>35</v>
      </c>
      <c r="K30" s="437"/>
      <c r="L30" s="414"/>
      <c r="M30" s="414"/>
      <c r="N30" s="414"/>
      <c r="O30" s="414"/>
      <c r="P30" s="414"/>
      <c r="Q30" s="432"/>
    </row>
    <row r="31" spans="1:17" ht="1.5" customHeight="1">
      <c r="A31" s="432"/>
      <c r="B31" s="613"/>
      <c r="C31" s="614"/>
      <c r="D31" s="595"/>
      <c r="E31" s="596"/>
      <c r="F31" s="596"/>
      <c r="G31" s="596"/>
      <c r="H31" s="596"/>
      <c r="I31" s="596"/>
      <c r="J31" s="596"/>
      <c r="K31" s="438"/>
      <c r="L31" s="413"/>
      <c r="M31" s="413"/>
      <c r="N31" s="413"/>
      <c r="O31" s="413"/>
      <c r="P31" s="413"/>
      <c r="Q31" s="432"/>
    </row>
    <row r="32" spans="1:17" ht="16.5" customHeight="1">
      <c r="A32" s="432"/>
      <c r="B32" s="613"/>
      <c r="C32" s="614"/>
      <c r="D32" s="595"/>
      <c r="E32" s="596"/>
      <c r="F32" s="596"/>
      <c r="G32" s="596"/>
      <c r="H32" s="596"/>
      <c r="I32" s="596"/>
      <c r="J32" s="596"/>
      <c r="K32" s="452" t="s">
        <v>257</v>
      </c>
      <c r="L32" s="430" t="s">
        <v>236</v>
      </c>
      <c r="M32" s="430" t="s">
        <v>236</v>
      </c>
      <c r="N32" s="430" t="s">
        <v>236</v>
      </c>
      <c r="O32" s="430" t="s">
        <v>236</v>
      </c>
      <c r="P32" s="430" t="s">
        <v>236</v>
      </c>
      <c r="Q32" s="432"/>
    </row>
    <row r="33" spans="1:17" ht="16.5" customHeight="1" thickBot="1">
      <c r="A33" s="433"/>
      <c r="B33" s="613"/>
      <c r="C33" s="614"/>
      <c r="D33" s="789"/>
      <c r="E33" s="790"/>
      <c r="F33" s="790"/>
      <c r="G33" s="790"/>
      <c r="H33" s="790"/>
      <c r="I33" s="790"/>
      <c r="J33" s="790"/>
      <c r="K33" s="452"/>
      <c r="L33" s="431"/>
      <c r="M33" s="431"/>
      <c r="N33" s="431"/>
      <c r="O33" s="431"/>
      <c r="P33" s="431"/>
      <c r="Q33" s="433"/>
    </row>
    <row r="34" spans="1:17" ht="10.5" customHeight="1">
      <c r="A34" s="440"/>
      <c r="B34" s="416" t="s">
        <v>33</v>
      </c>
      <c r="C34" s="468"/>
      <c r="D34" s="785" t="s">
        <v>249</v>
      </c>
      <c r="E34" s="787">
        <f>SUM(F34:J35)</f>
        <v>210</v>
      </c>
      <c r="F34" s="787">
        <f>SUM(F36:F37)</f>
        <v>70</v>
      </c>
      <c r="G34" s="787">
        <f>SUM(G36:G37)</f>
        <v>35</v>
      </c>
      <c r="H34" s="783">
        <f>SUM(H36:H37)</f>
        <v>35</v>
      </c>
      <c r="I34" s="783">
        <f>SUM(I36:I37)</f>
        <v>35</v>
      </c>
      <c r="J34" s="783">
        <f>SUM(J36:J37)</f>
        <v>35</v>
      </c>
      <c r="K34" s="617"/>
      <c r="L34" s="573"/>
      <c r="M34" s="573"/>
      <c r="N34" s="573"/>
      <c r="O34" s="573"/>
      <c r="P34" s="573"/>
      <c r="Q34" s="440"/>
    </row>
    <row r="35" spans="1:17" ht="10.5" customHeight="1">
      <c r="A35" s="440"/>
      <c r="B35" s="416"/>
      <c r="C35" s="468"/>
      <c r="D35" s="786"/>
      <c r="E35" s="788"/>
      <c r="F35" s="788"/>
      <c r="G35" s="788"/>
      <c r="H35" s="784"/>
      <c r="I35" s="784"/>
      <c r="J35" s="784"/>
      <c r="K35" s="617"/>
      <c r="L35" s="573"/>
      <c r="M35" s="573"/>
      <c r="N35" s="573"/>
      <c r="O35" s="573"/>
      <c r="P35" s="573"/>
      <c r="Q35" s="440"/>
    </row>
    <row r="36" spans="1:17" ht="10.5" customHeight="1">
      <c r="A36" s="440"/>
      <c r="B36" s="416"/>
      <c r="C36" s="468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617"/>
      <c r="L36" s="573"/>
      <c r="M36" s="573"/>
      <c r="N36" s="573"/>
      <c r="O36" s="573"/>
      <c r="P36" s="573"/>
      <c r="Q36" s="440"/>
    </row>
    <row r="37" spans="1:17" ht="10.5" customHeight="1" thickBot="1">
      <c r="A37" s="440"/>
      <c r="B37" s="416"/>
      <c r="C37" s="468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617"/>
      <c r="L37" s="573"/>
      <c r="M37" s="573"/>
      <c r="N37" s="573"/>
      <c r="O37" s="573"/>
      <c r="P37" s="573"/>
      <c r="Q37" s="440"/>
    </row>
    <row r="38" spans="1:17" ht="15.75" customHeight="1" thickBot="1">
      <c r="A38" s="8" t="s">
        <v>34</v>
      </c>
      <c r="B38" s="454" t="s">
        <v>147</v>
      </c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6"/>
    </row>
    <row r="39" spans="1:17" ht="23.25" customHeight="1">
      <c r="A39" s="423" t="s">
        <v>36</v>
      </c>
      <c r="B39" s="612" t="s">
        <v>83</v>
      </c>
      <c r="C39" s="440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451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432"/>
      <c r="B40" s="613"/>
      <c r="C40" s="614"/>
      <c r="D40" s="615" t="s">
        <v>212</v>
      </c>
      <c r="E40" s="593">
        <f>SUM(F40:J41)</f>
        <v>546.5</v>
      </c>
      <c r="F40" s="593">
        <f>SUM(F48,F45,F51)</f>
        <v>356.5</v>
      </c>
      <c r="G40" s="593">
        <f>SUM(G48,G45,G51)</f>
        <v>100</v>
      </c>
      <c r="H40" s="593">
        <f>SUM(H48,H45,H51)</f>
        <v>30</v>
      </c>
      <c r="I40" s="593">
        <f>SUM(I48,I45,I51)</f>
        <v>30</v>
      </c>
      <c r="J40" s="593">
        <f>SUM(J48,J45,J51)</f>
        <v>30</v>
      </c>
      <c r="K40" s="598"/>
      <c r="L40" s="607">
        <v>100</v>
      </c>
      <c r="M40" s="607">
        <v>100</v>
      </c>
      <c r="N40" s="607">
        <v>100</v>
      </c>
      <c r="O40" s="607">
        <v>100</v>
      </c>
      <c r="P40" s="607">
        <v>100</v>
      </c>
      <c r="Q40" s="610" t="s">
        <v>132</v>
      </c>
    </row>
    <row r="41" spans="1:17" ht="6" customHeight="1">
      <c r="A41" s="432"/>
      <c r="B41" s="613"/>
      <c r="C41" s="614"/>
      <c r="D41" s="616"/>
      <c r="E41" s="594"/>
      <c r="F41" s="594"/>
      <c r="G41" s="594"/>
      <c r="H41" s="594"/>
      <c r="I41" s="594"/>
      <c r="J41" s="594"/>
      <c r="K41" s="598"/>
      <c r="L41" s="608"/>
      <c r="M41" s="608"/>
      <c r="N41" s="608"/>
      <c r="O41" s="608"/>
      <c r="P41" s="608"/>
      <c r="Q41" s="611"/>
    </row>
    <row r="42" spans="1:17" ht="11.25" customHeight="1">
      <c r="A42" s="432"/>
      <c r="B42" s="613"/>
      <c r="C42" s="614"/>
      <c r="D42" s="616"/>
      <c r="E42" s="593">
        <f>SUM(F42:J43)</f>
        <v>755.4</v>
      </c>
      <c r="F42" s="609">
        <f>SUM(F49,F46,F52)</f>
        <v>465.4</v>
      </c>
      <c r="G42" s="589">
        <f>SUM(G49,G46,G52)</f>
        <v>200</v>
      </c>
      <c r="H42" s="589">
        <f>SUM(H49,H46,H52)</f>
        <v>30</v>
      </c>
      <c r="I42" s="589">
        <f>SUM(I49,I46,I52)</f>
        <v>30</v>
      </c>
      <c r="J42" s="589">
        <f>SUM(J49,J46,J52)</f>
        <v>30</v>
      </c>
      <c r="K42" s="598"/>
      <c r="L42" s="607">
        <v>100</v>
      </c>
      <c r="M42" s="607">
        <v>100</v>
      </c>
      <c r="N42" s="607">
        <v>100</v>
      </c>
      <c r="O42" s="607">
        <v>100</v>
      </c>
      <c r="P42" s="607">
        <v>100</v>
      </c>
      <c r="Q42" s="448" t="s">
        <v>131</v>
      </c>
    </row>
    <row r="43" spans="1:17" ht="6" customHeight="1" thickBot="1">
      <c r="A43" s="433"/>
      <c r="B43" s="613"/>
      <c r="C43" s="614"/>
      <c r="D43" s="782"/>
      <c r="E43" s="596"/>
      <c r="F43" s="589"/>
      <c r="G43" s="590"/>
      <c r="H43" s="590"/>
      <c r="I43" s="590"/>
      <c r="J43" s="590"/>
      <c r="K43" s="599"/>
      <c r="L43" s="608"/>
      <c r="M43" s="608"/>
      <c r="N43" s="608"/>
      <c r="O43" s="608"/>
      <c r="P43" s="608"/>
      <c r="Q43" s="448"/>
    </row>
    <row r="44" spans="1:17" ht="20.25" customHeight="1">
      <c r="A44" s="423" t="s">
        <v>82</v>
      </c>
      <c r="B44" s="408" t="s">
        <v>84</v>
      </c>
      <c r="C44" s="553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602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432"/>
      <c r="B45" s="434"/>
      <c r="C45" s="600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603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433"/>
      <c r="B46" s="435"/>
      <c r="C46" s="601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604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423" t="s">
        <v>85</v>
      </c>
      <c r="B47" s="408" t="s">
        <v>86</v>
      </c>
      <c r="C47" s="553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602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432"/>
      <c r="B48" s="434"/>
      <c r="C48" s="600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603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433"/>
      <c r="B49" s="435"/>
      <c r="C49" s="601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604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423" t="s">
        <v>138</v>
      </c>
      <c r="B50" s="408" t="s">
        <v>139</v>
      </c>
      <c r="C50" s="553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602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432"/>
      <c r="B51" s="434"/>
      <c r="C51" s="600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603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433"/>
      <c r="B52" s="435"/>
      <c r="C52" s="601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604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423" t="s">
        <v>64</v>
      </c>
      <c r="B53" s="408" t="s">
        <v>89</v>
      </c>
      <c r="C53" s="553" t="s">
        <v>161</v>
      </c>
      <c r="D53" s="605" t="s">
        <v>259</v>
      </c>
      <c r="E53" s="547">
        <f>SUM(F53:J56)</f>
        <v>1520.9</v>
      </c>
      <c r="F53" s="547">
        <f>SUM(F59,F61,F64)</f>
        <v>260.8</v>
      </c>
      <c r="G53" s="547">
        <f>SUM(G56:G57)</f>
        <v>419.3</v>
      </c>
      <c r="H53" s="547">
        <f>SUM(H56:H57)</f>
        <v>80</v>
      </c>
      <c r="I53" s="547">
        <f>SUM(I56:I57)</f>
        <v>80</v>
      </c>
      <c r="J53" s="547">
        <f>SUM(J56:J57)</f>
        <v>80</v>
      </c>
      <c r="K53" s="451"/>
      <c r="L53" s="430"/>
      <c r="M53" s="430"/>
      <c r="N53" s="430"/>
      <c r="O53" s="430"/>
      <c r="P53" s="430"/>
      <c r="Q53" s="448"/>
    </row>
    <row r="54" spans="1:17" ht="6.75" customHeight="1">
      <c r="A54" s="424"/>
      <c r="B54" s="409"/>
      <c r="C54" s="428"/>
      <c r="D54" s="606"/>
      <c r="E54" s="548"/>
      <c r="F54" s="548"/>
      <c r="G54" s="548"/>
      <c r="H54" s="548"/>
      <c r="I54" s="548"/>
      <c r="J54" s="548"/>
      <c r="K54" s="598"/>
      <c r="L54" s="431"/>
      <c r="M54" s="431"/>
      <c r="N54" s="431"/>
      <c r="O54" s="431"/>
      <c r="P54" s="431"/>
      <c r="Q54" s="503"/>
    </row>
    <row r="55" spans="1:17" ht="6.75" customHeight="1">
      <c r="A55" s="424"/>
      <c r="B55" s="409"/>
      <c r="C55" s="428"/>
      <c r="D55" s="606"/>
      <c r="E55" s="549"/>
      <c r="F55" s="549"/>
      <c r="G55" s="549"/>
      <c r="H55" s="549"/>
      <c r="I55" s="549"/>
      <c r="J55" s="549"/>
      <c r="K55" s="598"/>
      <c r="L55" s="431"/>
      <c r="M55" s="431"/>
      <c r="N55" s="431"/>
      <c r="O55" s="431"/>
      <c r="P55" s="431"/>
      <c r="Q55" s="503"/>
    </row>
    <row r="56" spans="1:17" ht="17.25" customHeight="1">
      <c r="A56" s="424"/>
      <c r="B56" s="409"/>
      <c r="C56" s="428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598"/>
      <c r="L56" s="431"/>
      <c r="M56" s="431"/>
      <c r="N56" s="431"/>
      <c r="O56" s="431"/>
      <c r="P56" s="431"/>
      <c r="Q56" s="503"/>
    </row>
    <row r="57" spans="1:17" ht="17.25" customHeight="1">
      <c r="A57" s="460"/>
      <c r="B57" s="552"/>
      <c r="C57" s="554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599"/>
      <c r="L57" s="431"/>
      <c r="M57" s="431"/>
      <c r="N57" s="431"/>
      <c r="O57" s="431"/>
      <c r="P57" s="431"/>
      <c r="Q57" s="503"/>
    </row>
    <row r="58" spans="1:17" ht="24.75" customHeight="1">
      <c r="A58" s="423" t="s">
        <v>87</v>
      </c>
      <c r="B58" s="408" t="s">
        <v>84</v>
      </c>
      <c r="C58" s="553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558" t="s">
        <v>261</v>
      </c>
      <c r="L58" s="430" t="s">
        <v>236</v>
      </c>
      <c r="M58" s="430" t="s">
        <v>213</v>
      </c>
      <c r="N58" s="430" t="s">
        <v>213</v>
      </c>
      <c r="O58" s="430" t="s">
        <v>213</v>
      </c>
      <c r="P58" s="430" t="s">
        <v>213</v>
      </c>
      <c r="Q58" s="591" t="s">
        <v>51</v>
      </c>
    </row>
    <row r="59" spans="1:17" ht="11.25" customHeight="1">
      <c r="A59" s="459"/>
      <c r="B59" s="551"/>
      <c r="C59" s="428"/>
      <c r="D59" s="586" t="s">
        <v>5</v>
      </c>
      <c r="E59" s="596">
        <f>SUM(F59:J60)</f>
        <v>104.4</v>
      </c>
      <c r="F59" s="597">
        <v>104.4</v>
      </c>
      <c r="G59" s="592">
        <v>0</v>
      </c>
      <c r="H59" s="592">
        <v>0</v>
      </c>
      <c r="I59" s="592">
        <v>0</v>
      </c>
      <c r="J59" s="592">
        <v>0</v>
      </c>
      <c r="K59" s="558"/>
      <c r="L59" s="431"/>
      <c r="M59" s="431"/>
      <c r="N59" s="431"/>
      <c r="O59" s="431"/>
      <c r="P59" s="431"/>
      <c r="Q59" s="546"/>
    </row>
    <row r="60" spans="1:17" ht="12.75" customHeight="1" thickBot="1">
      <c r="A60" s="460"/>
      <c r="B60" s="552"/>
      <c r="C60" s="554"/>
      <c r="D60" s="620"/>
      <c r="E60" s="594"/>
      <c r="F60" s="572"/>
      <c r="G60" s="590"/>
      <c r="H60" s="590"/>
      <c r="I60" s="590"/>
      <c r="J60" s="590"/>
      <c r="K60" s="558"/>
      <c r="L60" s="431"/>
      <c r="M60" s="431"/>
      <c r="N60" s="431"/>
      <c r="O60" s="431"/>
      <c r="P60" s="431"/>
      <c r="Q60" s="546"/>
    </row>
    <row r="61" spans="1:17" ht="22.5" customHeight="1">
      <c r="A61" s="423" t="s">
        <v>88</v>
      </c>
      <c r="B61" s="408" t="s">
        <v>86</v>
      </c>
      <c r="C61" s="553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558" t="s">
        <v>261</v>
      </c>
      <c r="L61" s="430" t="s">
        <v>236</v>
      </c>
      <c r="M61" s="430" t="s">
        <v>213</v>
      </c>
      <c r="N61" s="430" t="s">
        <v>236</v>
      </c>
      <c r="O61" s="430" t="s">
        <v>236</v>
      </c>
      <c r="P61" s="430" t="s">
        <v>236</v>
      </c>
      <c r="Q61" s="591" t="s">
        <v>51</v>
      </c>
    </row>
    <row r="62" spans="1:17" ht="12" customHeight="1">
      <c r="A62" s="459"/>
      <c r="B62" s="551"/>
      <c r="C62" s="428"/>
      <c r="D62" s="586" t="s">
        <v>5</v>
      </c>
      <c r="E62" s="593">
        <f>SUM(F62:J63)</f>
        <v>332.8</v>
      </c>
      <c r="F62" s="571">
        <v>92.8</v>
      </c>
      <c r="G62" s="589">
        <f>80-80</f>
        <v>0</v>
      </c>
      <c r="H62" s="589">
        <v>80</v>
      </c>
      <c r="I62" s="589">
        <v>80</v>
      </c>
      <c r="J62" s="589">
        <v>80</v>
      </c>
      <c r="K62" s="558"/>
      <c r="L62" s="431"/>
      <c r="M62" s="431"/>
      <c r="N62" s="431"/>
      <c r="O62" s="431"/>
      <c r="P62" s="431"/>
      <c r="Q62" s="546"/>
    </row>
    <row r="63" spans="1:17" ht="12.75" customHeight="1" thickBot="1">
      <c r="A63" s="460"/>
      <c r="B63" s="552"/>
      <c r="C63" s="554"/>
      <c r="D63" s="620"/>
      <c r="E63" s="594"/>
      <c r="F63" s="572"/>
      <c r="G63" s="590"/>
      <c r="H63" s="590"/>
      <c r="I63" s="590"/>
      <c r="J63" s="590"/>
      <c r="K63" s="558"/>
      <c r="L63" s="431"/>
      <c r="M63" s="431"/>
      <c r="N63" s="431"/>
      <c r="O63" s="431"/>
      <c r="P63" s="431"/>
      <c r="Q63" s="546"/>
    </row>
    <row r="64" spans="1:17" ht="21" customHeight="1">
      <c r="A64" s="423" t="s">
        <v>140</v>
      </c>
      <c r="B64" s="408" t="s">
        <v>139</v>
      </c>
      <c r="C64" s="553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451" t="s">
        <v>261</v>
      </c>
      <c r="L64" s="411" t="s">
        <v>236</v>
      </c>
      <c r="M64" s="411" t="s">
        <v>236</v>
      </c>
      <c r="N64" s="411" t="s">
        <v>213</v>
      </c>
      <c r="O64" s="411" t="s">
        <v>213</v>
      </c>
      <c r="P64" s="411" t="s">
        <v>213</v>
      </c>
      <c r="Q64" s="423" t="s">
        <v>51</v>
      </c>
    </row>
    <row r="65" spans="1:17" ht="13.5" customHeight="1">
      <c r="A65" s="579"/>
      <c r="B65" s="579"/>
      <c r="C65" s="579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579"/>
      <c r="L65" s="579"/>
      <c r="M65" s="412"/>
      <c r="N65" s="579"/>
      <c r="O65" s="412"/>
      <c r="P65" s="412"/>
      <c r="Q65" s="579"/>
    </row>
    <row r="66" spans="1:17" ht="67.5" customHeight="1">
      <c r="A66" s="176" t="s">
        <v>292</v>
      </c>
      <c r="B66" s="140" t="s">
        <v>289</v>
      </c>
      <c r="C66" s="580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583" t="s">
        <v>291</v>
      </c>
      <c r="L66" s="586">
        <v>0</v>
      </c>
      <c r="M66" s="586">
        <v>100</v>
      </c>
      <c r="N66" s="586">
        <v>0</v>
      </c>
      <c r="O66" s="586">
        <v>0</v>
      </c>
      <c r="P66" s="586">
        <v>0</v>
      </c>
      <c r="Q66" s="586" t="s">
        <v>51</v>
      </c>
    </row>
    <row r="67" spans="1:17" ht="157.5" customHeight="1">
      <c r="A67" s="176" t="s">
        <v>293</v>
      </c>
      <c r="B67" s="170" t="s">
        <v>290</v>
      </c>
      <c r="C67" s="581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584"/>
      <c r="L67" s="587"/>
      <c r="M67" s="587"/>
      <c r="N67" s="587"/>
      <c r="O67" s="587"/>
      <c r="P67" s="587"/>
      <c r="Q67" s="587"/>
    </row>
    <row r="68" spans="1:17" ht="24" customHeight="1">
      <c r="A68" s="148" t="s">
        <v>294</v>
      </c>
      <c r="B68" s="170" t="s">
        <v>204</v>
      </c>
      <c r="C68" s="582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585"/>
      <c r="L68" s="588"/>
      <c r="M68" s="588"/>
      <c r="N68" s="588"/>
      <c r="O68" s="588"/>
      <c r="P68" s="588"/>
      <c r="Q68" s="588"/>
    </row>
    <row r="69" spans="1:17" ht="6.75" customHeight="1">
      <c r="A69" s="423" t="s">
        <v>90</v>
      </c>
      <c r="B69" s="408" t="s">
        <v>92</v>
      </c>
      <c r="C69" s="553" t="s">
        <v>161</v>
      </c>
      <c r="D69" s="555" t="s">
        <v>224</v>
      </c>
      <c r="E69" s="576">
        <f>SUM(F69:J72)</f>
        <v>880.8</v>
      </c>
      <c r="F69" s="576">
        <f>SUM(F76,F79,F80)</f>
        <v>800.8</v>
      </c>
      <c r="G69" s="576">
        <f>SUM(G76,G79)</f>
        <v>20</v>
      </c>
      <c r="H69" s="576">
        <f>SUM(H76,H79)</f>
        <v>20</v>
      </c>
      <c r="I69" s="576">
        <f>SUM(I76,I79)</f>
        <v>20</v>
      </c>
      <c r="J69" s="576">
        <f>SUM(J76,J79)</f>
        <v>20</v>
      </c>
      <c r="K69" s="452"/>
      <c r="L69" s="430"/>
      <c r="M69" s="430"/>
      <c r="N69" s="430"/>
      <c r="O69" s="430"/>
      <c r="P69" s="430"/>
      <c r="Q69" s="448"/>
    </row>
    <row r="70" spans="1:17" ht="6.75" customHeight="1">
      <c r="A70" s="424"/>
      <c r="B70" s="409"/>
      <c r="C70" s="428"/>
      <c r="D70" s="556"/>
      <c r="E70" s="577"/>
      <c r="F70" s="577"/>
      <c r="G70" s="577"/>
      <c r="H70" s="577"/>
      <c r="I70" s="577"/>
      <c r="J70" s="577"/>
      <c r="K70" s="558"/>
      <c r="L70" s="431"/>
      <c r="M70" s="431"/>
      <c r="N70" s="431"/>
      <c r="O70" s="431"/>
      <c r="P70" s="431"/>
      <c r="Q70" s="503"/>
    </row>
    <row r="71" spans="1:17" ht="10.5" customHeight="1">
      <c r="A71" s="424"/>
      <c r="B71" s="409"/>
      <c r="C71" s="428"/>
      <c r="D71" s="556"/>
      <c r="E71" s="577"/>
      <c r="F71" s="577"/>
      <c r="G71" s="577"/>
      <c r="H71" s="577"/>
      <c r="I71" s="577"/>
      <c r="J71" s="577"/>
      <c r="K71" s="558"/>
      <c r="L71" s="431"/>
      <c r="M71" s="431"/>
      <c r="N71" s="431"/>
      <c r="O71" s="431"/>
      <c r="P71" s="431"/>
      <c r="Q71" s="503"/>
    </row>
    <row r="72" spans="1:17" ht="10.5" customHeight="1">
      <c r="A72" s="424"/>
      <c r="B72" s="409"/>
      <c r="C72" s="428"/>
      <c r="D72" s="557"/>
      <c r="E72" s="578"/>
      <c r="F72" s="578"/>
      <c r="G72" s="578"/>
      <c r="H72" s="578"/>
      <c r="I72" s="578"/>
      <c r="J72" s="578"/>
      <c r="K72" s="558"/>
      <c r="L72" s="431"/>
      <c r="M72" s="431"/>
      <c r="N72" s="431"/>
      <c r="O72" s="431"/>
      <c r="P72" s="431"/>
      <c r="Q72" s="503"/>
    </row>
    <row r="73" spans="1:17" ht="10.5" customHeight="1">
      <c r="A73" s="459"/>
      <c r="B73" s="551"/>
      <c r="C73" s="428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558"/>
      <c r="L73" s="431"/>
      <c r="M73" s="431"/>
      <c r="N73" s="431"/>
      <c r="O73" s="431"/>
      <c r="P73" s="431"/>
      <c r="Q73" s="503"/>
    </row>
    <row r="74" spans="1:17" ht="10.5" customHeight="1">
      <c r="A74" s="460"/>
      <c r="B74" s="552"/>
      <c r="C74" s="554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558"/>
      <c r="L74" s="431"/>
      <c r="M74" s="431"/>
      <c r="N74" s="431"/>
      <c r="O74" s="431"/>
      <c r="P74" s="431"/>
      <c r="Q74" s="503"/>
    </row>
    <row r="75" spans="1:17" ht="24" customHeight="1">
      <c r="A75" s="423" t="s">
        <v>91</v>
      </c>
      <c r="B75" s="408" t="s">
        <v>86</v>
      </c>
      <c r="C75" s="553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452" t="s">
        <v>261</v>
      </c>
      <c r="L75" s="430" t="s">
        <v>236</v>
      </c>
      <c r="M75" s="430" t="s">
        <v>236</v>
      </c>
      <c r="N75" s="430" t="s">
        <v>236</v>
      </c>
      <c r="O75" s="430" t="s">
        <v>236</v>
      </c>
      <c r="P75" s="430" t="s">
        <v>236</v>
      </c>
      <c r="Q75" s="423" t="s">
        <v>142</v>
      </c>
    </row>
    <row r="76" spans="1:17" ht="13.5" customHeight="1">
      <c r="A76" s="459"/>
      <c r="B76" s="551"/>
      <c r="C76" s="427"/>
      <c r="D76" s="586" t="s">
        <v>5</v>
      </c>
      <c r="E76" s="574">
        <f>SUM(F76:J77)</f>
        <v>158.8</v>
      </c>
      <c r="F76" s="571">
        <f>118.8-40</f>
        <v>78.8</v>
      </c>
      <c r="G76" s="571">
        <v>20</v>
      </c>
      <c r="H76" s="571">
        <v>20</v>
      </c>
      <c r="I76" s="571">
        <v>20</v>
      </c>
      <c r="J76" s="571">
        <v>20</v>
      </c>
      <c r="K76" s="558"/>
      <c r="L76" s="431"/>
      <c r="M76" s="431"/>
      <c r="N76" s="431"/>
      <c r="O76" s="431"/>
      <c r="P76" s="431"/>
      <c r="Q76" s="424"/>
    </row>
    <row r="77" spans="1:17" ht="11.25" customHeight="1" thickBot="1">
      <c r="A77" s="460"/>
      <c r="B77" s="552"/>
      <c r="C77" s="427"/>
      <c r="D77" s="620"/>
      <c r="E77" s="575"/>
      <c r="F77" s="572"/>
      <c r="G77" s="572"/>
      <c r="H77" s="572"/>
      <c r="I77" s="572"/>
      <c r="J77" s="572"/>
      <c r="K77" s="558"/>
      <c r="L77" s="431"/>
      <c r="M77" s="431"/>
      <c r="N77" s="431"/>
      <c r="O77" s="431"/>
      <c r="P77" s="431"/>
      <c r="Q77" s="425"/>
    </row>
    <row r="78" spans="1:17" ht="24" customHeight="1">
      <c r="A78" s="423" t="s">
        <v>141</v>
      </c>
      <c r="B78" s="408" t="s">
        <v>139</v>
      </c>
      <c r="C78" s="440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452" t="s">
        <v>261</v>
      </c>
      <c r="L78" s="430" t="s">
        <v>236</v>
      </c>
      <c r="M78" s="430" t="s">
        <v>213</v>
      </c>
      <c r="N78" s="430" t="s">
        <v>213</v>
      </c>
      <c r="O78" s="430" t="s">
        <v>213</v>
      </c>
      <c r="P78" s="430" t="s">
        <v>213</v>
      </c>
      <c r="Q78" s="423" t="s">
        <v>142</v>
      </c>
    </row>
    <row r="79" spans="1:17" ht="16.5" customHeight="1">
      <c r="A79" s="459"/>
      <c r="B79" s="551"/>
      <c r="C79" s="566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558"/>
      <c r="L79" s="431"/>
      <c r="M79" s="431"/>
      <c r="N79" s="431"/>
      <c r="O79" s="431"/>
      <c r="P79" s="431"/>
      <c r="Q79" s="424"/>
    </row>
    <row r="80" spans="1:17" ht="16.5" customHeight="1" thickBot="1">
      <c r="A80" s="460"/>
      <c r="B80" s="552"/>
      <c r="C80" s="566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558"/>
      <c r="L80" s="431"/>
      <c r="M80" s="431"/>
      <c r="N80" s="431"/>
      <c r="O80" s="431"/>
      <c r="P80" s="431"/>
      <c r="Q80" s="425"/>
    </row>
    <row r="81" spans="1:17" ht="18" customHeight="1">
      <c r="A81" s="440"/>
      <c r="B81" s="416" t="s">
        <v>48</v>
      </c>
      <c r="C81" s="440"/>
      <c r="D81" s="780" t="s">
        <v>207</v>
      </c>
      <c r="E81" s="559">
        <f>SUM(F81:J82)</f>
        <v>3102.8</v>
      </c>
      <c r="F81" s="559">
        <f>SUM(F83:F84)</f>
        <v>1883.5</v>
      </c>
      <c r="G81" s="559">
        <f>SUM(G83:G84)</f>
        <v>739.3</v>
      </c>
      <c r="H81" s="559">
        <f>SUM(H83:H84)</f>
        <v>160</v>
      </c>
      <c r="I81" s="559">
        <f>SUM(I83:I84)</f>
        <v>160</v>
      </c>
      <c r="J81" s="559">
        <f>SUM(J83:J84)</f>
        <v>160</v>
      </c>
      <c r="K81" s="563"/>
      <c r="L81" s="558"/>
      <c r="M81" s="558"/>
      <c r="N81" s="558"/>
      <c r="O81" s="558"/>
      <c r="P81" s="558"/>
      <c r="Q81" s="558"/>
    </row>
    <row r="82" spans="1:17" ht="12.75" customHeight="1">
      <c r="A82" s="440"/>
      <c r="B82" s="416"/>
      <c r="C82" s="440"/>
      <c r="D82" s="781"/>
      <c r="E82" s="560"/>
      <c r="F82" s="560"/>
      <c r="G82" s="560"/>
      <c r="H82" s="560"/>
      <c r="I82" s="560"/>
      <c r="J82" s="560"/>
      <c r="K82" s="564"/>
      <c r="L82" s="558"/>
      <c r="M82" s="558"/>
      <c r="N82" s="558"/>
      <c r="O82" s="558"/>
      <c r="P82" s="558"/>
      <c r="Q82" s="558"/>
    </row>
    <row r="83" spans="1:17" ht="14.25" customHeight="1" thickBot="1">
      <c r="A83" s="440"/>
      <c r="B83" s="416"/>
      <c r="C83" s="440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564"/>
      <c r="L83" s="558"/>
      <c r="M83" s="558"/>
      <c r="N83" s="558"/>
      <c r="O83" s="558"/>
      <c r="P83" s="558"/>
      <c r="Q83" s="558"/>
    </row>
    <row r="84" spans="1:17" ht="14.25" customHeight="1" thickBot="1">
      <c r="A84" s="566"/>
      <c r="B84" s="779"/>
      <c r="C84" s="566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565"/>
      <c r="L84" s="550"/>
      <c r="M84" s="550"/>
      <c r="N84" s="550"/>
      <c r="O84" s="550"/>
      <c r="P84" s="550"/>
      <c r="Q84" s="550"/>
    </row>
    <row r="85" spans="1:17" ht="13.5" customHeight="1">
      <c r="A85" s="8" t="s">
        <v>38</v>
      </c>
      <c r="B85" s="454" t="s">
        <v>93</v>
      </c>
      <c r="C85" s="455"/>
      <c r="D85" s="443"/>
      <c r="E85" s="443"/>
      <c r="F85" s="443"/>
      <c r="G85" s="443"/>
      <c r="H85" s="443"/>
      <c r="I85" s="443"/>
      <c r="J85" s="443"/>
      <c r="K85" s="455"/>
      <c r="L85" s="455"/>
      <c r="M85" s="455"/>
      <c r="N85" s="455"/>
      <c r="O85" s="455"/>
      <c r="P85" s="455"/>
      <c r="Q85" s="456"/>
    </row>
    <row r="86" spans="1:17" ht="16.5" customHeight="1">
      <c r="A86" s="423" t="s">
        <v>39</v>
      </c>
      <c r="B86" s="408" t="s">
        <v>58</v>
      </c>
      <c r="C86" s="553" t="s">
        <v>161</v>
      </c>
      <c r="D86" s="555" t="s">
        <v>223</v>
      </c>
      <c r="E86" s="547">
        <f aca="true" t="shared" si="13" ref="E86:J86">SUM(E93:E95)</f>
        <v>360286.7</v>
      </c>
      <c r="F86" s="547">
        <f t="shared" si="13"/>
        <v>75088</v>
      </c>
      <c r="G86" s="547">
        <f t="shared" si="13"/>
        <v>71066.7</v>
      </c>
      <c r="H86" s="547">
        <f t="shared" si="13"/>
        <v>67622</v>
      </c>
      <c r="I86" s="547">
        <f t="shared" si="13"/>
        <v>73255</v>
      </c>
      <c r="J86" s="547">
        <f t="shared" si="13"/>
        <v>73255</v>
      </c>
      <c r="K86" s="452" t="s">
        <v>262</v>
      </c>
      <c r="L86" s="430" t="s">
        <v>236</v>
      </c>
      <c r="M86" s="430" t="s">
        <v>236</v>
      </c>
      <c r="N86" s="430" t="s">
        <v>236</v>
      </c>
      <c r="O86" s="430" t="s">
        <v>236</v>
      </c>
      <c r="P86" s="430" t="s">
        <v>236</v>
      </c>
      <c r="Q86" s="430" t="s">
        <v>99</v>
      </c>
    </row>
    <row r="87" spans="1:17" ht="13.5" customHeight="1">
      <c r="A87" s="424"/>
      <c r="B87" s="409"/>
      <c r="C87" s="427"/>
      <c r="D87" s="556"/>
      <c r="E87" s="548"/>
      <c r="F87" s="548"/>
      <c r="G87" s="548"/>
      <c r="H87" s="548"/>
      <c r="I87" s="548"/>
      <c r="J87" s="548"/>
      <c r="K87" s="452"/>
      <c r="L87" s="430"/>
      <c r="M87" s="430"/>
      <c r="N87" s="430"/>
      <c r="O87" s="430"/>
      <c r="P87" s="430"/>
      <c r="Q87" s="430"/>
    </row>
    <row r="88" spans="1:17" ht="9" customHeight="1" hidden="1">
      <c r="A88" s="424"/>
      <c r="B88" s="409"/>
      <c r="C88" s="427"/>
      <c r="D88" s="556"/>
      <c r="E88" s="548"/>
      <c r="F88" s="548"/>
      <c r="G88" s="548"/>
      <c r="H88" s="548"/>
      <c r="I88" s="548"/>
      <c r="J88" s="548"/>
      <c r="K88" s="452"/>
      <c r="L88" s="430"/>
      <c r="M88" s="430"/>
      <c r="N88" s="430"/>
      <c r="O88" s="430"/>
      <c r="P88" s="430"/>
      <c r="Q88" s="430"/>
    </row>
    <row r="89" spans="1:17" ht="16.5" customHeight="1">
      <c r="A89" s="424"/>
      <c r="B89" s="409"/>
      <c r="C89" s="427"/>
      <c r="D89" s="557"/>
      <c r="E89" s="549"/>
      <c r="F89" s="549"/>
      <c r="G89" s="549"/>
      <c r="H89" s="549"/>
      <c r="I89" s="549"/>
      <c r="J89" s="549"/>
      <c r="K89" s="452"/>
      <c r="L89" s="430"/>
      <c r="M89" s="430"/>
      <c r="N89" s="430"/>
      <c r="O89" s="430"/>
      <c r="P89" s="430"/>
      <c r="Q89" s="430"/>
    </row>
    <row r="90" spans="1:17" ht="16.5" customHeight="1">
      <c r="A90" s="459"/>
      <c r="B90" s="551"/>
      <c r="C90" s="428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550"/>
      <c r="L90" s="546"/>
      <c r="M90" s="546"/>
      <c r="N90" s="546"/>
      <c r="O90" s="546"/>
      <c r="P90" s="546"/>
      <c r="Q90" s="546"/>
    </row>
    <row r="91" spans="1:17" ht="16.5" customHeight="1">
      <c r="A91" s="460"/>
      <c r="B91" s="552"/>
      <c r="C91" s="554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550"/>
      <c r="L91" s="546"/>
      <c r="M91" s="546"/>
      <c r="N91" s="546"/>
      <c r="O91" s="546"/>
      <c r="P91" s="546"/>
      <c r="Q91" s="546"/>
    </row>
    <row r="92" spans="1:17" ht="26.25" customHeight="1">
      <c r="A92" s="423" t="s">
        <v>94</v>
      </c>
      <c r="B92" s="423" t="s">
        <v>109</v>
      </c>
      <c r="C92" s="553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452" t="s">
        <v>263</v>
      </c>
      <c r="L92" s="430" t="s">
        <v>236</v>
      </c>
      <c r="M92" s="430" t="s">
        <v>236</v>
      </c>
      <c r="N92" s="430" t="s">
        <v>236</v>
      </c>
      <c r="O92" s="430" t="s">
        <v>236</v>
      </c>
      <c r="P92" s="430" t="s">
        <v>236</v>
      </c>
      <c r="Q92" s="411" t="s">
        <v>99</v>
      </c>
    </row>
    <row r="93" spans="1:17" ht="20.25" customHeight="1">
      <c r="A93" s="460"/>
      <c r="B93" s="536"/>
      <c r="C93" s="554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550"/>
      <c r="L93" s="546"/>
      <c r="M93" s="546"/>
      <c r="N93" s="546"/>
      <c r="O93" s="546"/>
      <c r="P93" s="546"/>
      <c r="Q93" s="413"/>
    </row>
    <row r="94" spans="1:17" ht="25.5" customHeight="1">
      <c r="A94" s="423" t="s">
        <v>95</v>
      </c>
      <c r="B94" s="423" t="s">
        <v>100</v>
      </c>
      <c r="C94" s="553" t="s">
        <v>161</v>
      </c>
      <c r="D94" s="555" t="s">
        <v>220</v>
      </c>
      <c r="E94" s="547">
        <f>F94+G94+H94+I94+J94</f>
        <v>240826.9</v>
      </c>
      <c r="F94" s="547">
        <f>F98+F103+F106+F109+F111</f>
        <v>46596.6</v>
      </c>
      <c r="G94" s="547">
        <f>G98+G103+G106+G109+G111</f>
        <v>48774.6</v>
      </c>
      <c r="H94" s="547">
        <f>H98+H103+H106+H109+H111</f>
        <v>46729.9</v>
      </c>
      <c r="I94" s="547">
        <f>I98+I103+I106+I109+I111</f>
        <v>49362.9</v>
      </c>
      <c r="J94" s="547">
        <f>J98+J103+J106+J109+J111</f>
        <v>49362.9</v>
      </c>
      <c r="K94" s="602" t="s">
        <v>263</v>
      </c>
      <c r="L94" s="607">
        <v>100</v>
      </c>
      <c r="M94" s="607">
        <v>100</v>
      </c>
      <c r="N94" s="607">
        <v>100</v>
      </c>
      <c r="O94" s="607">
        <v>100</v>
      </c>
      <c r="P94" s="607">
        <v>100</v>
      </c>
      <c r="Q94" s="411" t="s">
        <v>99</v>
      </c>
    </row>
    <row r="95" spans="1:17" ht="6" customHeight="1">
      <c r="A95" s="424"/>
      <c r="B95" s="424"/>
      <c r="C95" s="427"/>
      <c r="D95" s="557"/>
      <c r="E95" s="413"/>
      <c r="F95" s="413"/>
      <c r="G95" s="413"/>
      <c r="H95" s="413"/>
      <c r="I95" s="413"/>
      <c r="J95" s="413"/>
      <c r="K95" s="598"/>
      <c r="L95" s="778"/>
      <c r="M95" s="778"/>
      <c r="N95" s="778"/>
      <c r="O95" s="778"/>
      <c r="P95" s="778"/>
      <c r="Q95" s="414"/>
    </row>
    <row r="96" spans="1:17" ht="15.75" customHeight="1">
      <c r="A96" s="460"/>
      <c r="B96" s="460"/>
      <c r="C96" s="554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599"/>
      <c r="L96" s="413"/>
      <c r="M96" s="413"/>
      <c r="N96" s="413"/>
      <c r="O96" s="413"/>
      <c r="P96" s="413"/>
      <c r="Q96" s="413"/>
    </row>
    <row r="97" spans="1:17" ht="24.75" customHeight="1">
      <c r="A97" s="423" t="s">
        <v>101</v>
      </c>
      <c r="B97" s="408" t="s">
        <v>103</v>
      </c>
      <c r="C97" s="553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451" t="s">
        <v>264</v>
      </c>
      <c r="L97" s="411" t="s">
        <v>236</v>
      </c>
      <c r="M97" s="411" t="s">
        <v>236</v>
      </c>
      <c r="N97" s="411" t="s">
        <v>236</v>
      </c>
      <c r="O97" s="411" t="s">
        <v>236</v>
      </c>
      <c r="P97" s="411" t="s">
        <v>236</v>
      </c>
      <c r="Q97" s="411" t="s">
        <v>99</v>
      </c>
    </row>
    <row r="98" spans="1:17" ht="19.5" customHeight="1">
      <c r="A98" s="459"/>
      <c r="B98" s="535"/>
      <c r="C98" s="776"/>
      <c r="D98" s="586" t="s">
        <v>6</v>
      </c>
      <c r="E98" s="593">
        <f>SUM(F98:J99)</f>
        <v>10274</v>
      </c>
      <c r="F98" s="593">
        <v>1840</v>
      </c>
      <c r="G98" s="593">
        <v>1934</v>
      </c>
      <c r="H98" s="593">
        <v>2100</v>
      </c>
      <c r="I98" s="593">
        <v>2200</v>
      </c>
      <c r="J98" s="593">
        <v>2200</v>
      </c>
      <c r="K98" s="598"/>
      <c r="L98" s="759"/>
      <c r="M98" s="759"/>
      <c r="N98" s="759"/>
      <c r="O98" s="759"/>
      <c r="P98" s="759"/>
      <c r="Q98" s="414"/>
    </row>
    <row r="99" spans="1:17" ht="26.25" customHeight="1">
      <c r="A99" s="459"/>
      <c r="B99" s="535"/>
      <c r="C99" s="776"/>
      <c r="D99" s="595"/>
      <c r="E99" s="596"/>
      <c r="F99" s="596"/>
      <c r="G99" s="596"/>
      <c r="H99" s="596"/>
      <c r="I99" s="596"/>
      <c r="J99" s="596"/>
      <c r="K99" s="598"/>
      <c r="L99" s="759"/>
      <c r="M99" s="759"/>
      <c r="N99" s="759"/>
      <c r="O99" s="759"/>
      <c r="P99" s="759"/>
      <c r="Q99" s="414"/>
    </row>
    <row r="100" spans="1:17" ht="6" customHeight="1">
      <c r="A100" s="459"/>
      <c r="B100" s="535"/>
      <c r="C100" s="776"/>
      <c r="D100" s="587"/>
      <c r="E100" s="414"/>
      <c r="F100" s="587"/>
      <c r="G100" s="587"/>
      <c r="H100" s="587"/>
      <c r="I100" s="414"/>
      <c r="J100" s="414"/>
      <c r="K100" s="598"/>
      <c r="L100" s="759"/>
      <c r="M100" s="759"/>
      <c r="N100" s="759"/>
      <c r="O100" s="759"/>
      <c r="P100" s="759"/>
      <c r="Q100" s="414"/>
    </row>
    <row r="101" spans="1:17" ht="9" customHeight="1">
      <c r="A101" s="460"/>
      <c r="B101" s="536"/>
      <c r="C101" s="777"/>
      <c r="D101" s="588"/>
      <c r="E101" s="413"/>
      <c r="F101" s="588"/>
      <c r="G101" s="588"/>
      <c r="H101" s="588"/>
      <c r="I101" s="413"/>
      <c r="J101" s="413"/>
      <c r="K101" s="599"/>
      <c r="L101" s="412"/>
      <c r="M101" s="412"/>
      <c r="N101" s="412"/>
      <c r="O101" s="412"/>
      <c r="P101" s="412"/>
      <c r="Q101" s="413"/>
    </row>
    <row r="102" spans="1:17" ht="26.25" customHeight="1">
      <c r="A102" s="423" t="s">
        <v>102</v>
      </c>
      <c r="B102" s="408" t="s">
        <v>61</v>
      </c>
      <c r="C102" s="553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451" t="s">
        <v>263</v>
      </c>
      <c r="L102" s="411" t="s">
        <v>236</v>
      </c>
      <c r="M102" s="411" t="s">
        <v>213</v>
      </c>
      <c r="N102" s="411" t="s">
        <v>213</v>
      </c>
      <c r="O102" s="411" t="s">
        <v>213</v>
      </c>
      <c r="P102" s="411" t="s">
        <v>213</v>
      </c>
      <c r="Q102" s="159"/>
    </row>
    <row r="103" spans="1:17" ht="62.25" customHeight="1">
      <c r="A103" s="459"/>
      <c r="B103" s="535"/>
      <c r="C103" s="428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598"/>
      <c r="L103" s="759"/>
      <c r="M103" s="759"/>
      <c r="N103" s="759"/>
      <c r="O103" s="759"/>
      <c r="P103" s="759"/>
      <c r="Q103" s="158" t="s">
        <v>206</v>
      </c>
    </row>
    <row r="104" spans="1:17" ht="51" customHeight="1" hidden="1">
      <c r="A104" s="460"/>
      <c r="B104" s="536"/>
      <c r="C104" s="554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599"/>
      <c r="L104" s="412"/>
      <c r="M104" s="412"/>
      <c r="N104" s="412"/>
      <c r="O104" s="412"/>
      <c r="P104" s="412"/>
      <c r="Q104" s="158"/>
    </row>
    <row r="105" spans="1:17" ht="28.5" customHeight="1">
      <c r="A105" s="539" t="s">
        <v>104</v>
      </c>
      <c r="B105" s="539" t="s">
        <v>66</v>
      </c>
      <c r="C105" s="553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451" t="s">
        <v>263</v>
      </c>
      <c r="L105" s="411" t="s">
        <v>236</v>
      </c>
      <c r="M105" s="411" t="s">
        <v>236</v>
      </c>
      <c r="N105" s="411" t="s">
        <v>236</v>
      </c>
      <c r="O105" s="411" t="s">
        <v>236</v>
      </c>
      <c r="P105" s="411" t="s">
        <v>236</v>
      </c>
      <c r="Q105" s="158"/>
    </row>
    <row r="106" spans="1:17" ht="26.25" customHeight="1">
      <c r="A106" s="536"/>
      <c r="B106" s="536"/>
      <c r="C106" s="428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599"/>
      <c r="L106" s="413"/>
      <c r="M106" s="413"/>
      <c r="N106" s="413"/>
      <c r="O106" s="413"/>
      <c r="P106" s="413"/>
      <c r="Q106" s="168" t="s">
        <v>205</v>
      </c>
    </row>
    <row r="107" spans="1:17" ht="36.75" customHeight="1" hidden="1">
      <c r="A107" s="81"/>
      <c r="B107" s="80"/>
      <c r="C107" s="554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423" t="s">
        <v>105</v>
      </c>
      <c r="B108" s="408" t="s">
        <v>62</v>
      </c>
      <c r="C108" s="553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451" t="s">
        <v>263</v>
      </c>
      <c r="L108" s="411" t="s">
        <v>236</v>
      </c>
      <c r="M108" s="411" t="s">
        <v>236</v>
      </c>
      <c r="N108" s="411" t="s">
        <v>236</v>
      </c>
      <c r="O108" s="411" t="s">
        <v>236</v>
      </c>
      <c r="P108" s="411" t="s">
        <v>236</v>
      </c>
      <c r="Q108" s="168"/>
    </row>
    <row r="109" spans="1:17" ht="16.5" customHeight="1">
      <c r="A109" s="536"/>
      <c r="B109" s="536"/>
      <c r="C109" s="554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599"/>
      <c r="L109" s="412"/>
      <c r="M109" s="412"/>
      <c r="N109" s="412"/>
      <c r="O109" s="412"/>
      <c r="P109" s="412"/>
      <c r="Q109" s="168" t="s">
        <v>99</v>
      </c>
    </row>
    <row r="110" spans="1:17" ht="26.25" customHeight="1">
      <c r="A110" s="423" t="s">
        <v>106</v>
      </c>
      <c r="B110" s="408" t="s">
        <v>65</v>
      </c>
      <c r="C110" s="553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451" t="s">
        <v>263</v>
      </c>
      <c r="L110" s="411" t="s">
        <v>236</v>
      </c>
      <c r="M110" s="411" t="s">
        <v>236</v>
      </c>
      <c r="N110" s="411" t="s">
        <v>236</v>
      </c>
      <c r="O110" s="411" t="s">
        <v>236</v>
      </c>
      <c r="P110" s="411" t="s">
        <v>236</v>
      </c>
      <c r="Q110" s="168"/>
    </row>
    <row r="111" spans="1:17" ht="44.25" customHeight="1">
      <c r="A111" s="535"/>
      <c r="B111" s="535"/>
      <c r="C111" s="428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598"/>
      <c r="L111" s="757"/>
      <c r="M111" s="757"/>
      <c r="N111" s="757"/>
      <c r="O111" s="757"/>
      <c r="P111" s="757"/>
      <c r="Q111" s="168" t="s">
        <v>160</v>
      </c>
    </row>
    <row r="112" spans="1:17" ht="34.5" customHeight="1" hidden="1">
      <c r="A112" s="536"/>
      <c r="B112" s="536"/>
      <c r="C112" s="554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599"/>
      <c r="L112" s="758"/>
      <c r="M112" s="758"/>
      <c r="N112" s="758"/>
      <c r="O112" s="758"/>
      <c r="P112" s="758"/>
      <c r="Q112" s="168"/>
    </row>
    <row r="113" spans="1:17" ht="30" customHeight="1">
      <c r="A113" s="423" t="s">
        <v>107</v>
      </c>
      <c r="B113" s="408" t="s">
        <v>59</v>
      </c>
      <c r="C113" s="553" t="s">
        <v>161</v>
      </c>
      <c r="D113" s="605" t="s">
        <v>216</v>
      </c>
      <c r="E113" s="547">
        <f aca="true" t="shared" si="24" ref="E113:J113">SUM(E120:E122)</f>
        <v>356639.5</v>
      </c>
      <c r="F113" s="547">
        <f t="shared" si="24"/>
        <v>70964.8</v>
      </c>
      <c r="G113" s="547">
        <f t="shared" si="24"/>
        <v>65711.8</v>
      </c>
      <c r="H113" s="547">
        <f t="shared" si="24"/>
        <v>69306.1</v>
      </c>
      <c r="I113" s="547">
        <f t="shared" si="24"/>
        <v>75328.4</v>
      </c>
      <c r="J113" s="547">
        <f t="shared" si="24"/>
        <v>75328.4</v>
      </c>
      <c r="K113" s="451" t="s">
        <v>50</v>
      </c>
      <c r="L113" s="411" t="s">
        <v>266</v>
      </c>
      <c r="M113" s="411" t="s">
        <v>266</v>
      </c>
      <c r="N113" s="411" t="s">
        <v>266</v>
      </c>
      <c r="O113" s="411" t="s">
        <v>266</v>
      </c>
      <c r="P113" s="411" t="s">
        <v>266</v>
      </c>
      <c r="Q113" s="423" t="s">
        <v>51</v>
      </c>
    </row>
    <row r="114" spans="1:17" ht="5.25" customHeight="1">
      <c r="A114" s="424"/>
      <c r="B114" s="409"/>
      <c r="C114" s="427"/>
      <c r="D114" s="606"/>
      <c r="E114" s="548"/>
      <c r="F114" s="548"/>
      <c r="G114" s="548"/>
      <c r="H114" s="548"/>
      <c r="I114" s="548"/>
      <c r="J114" s="548"/>
      <c r="K114" s="761"/>
      <c r="L114" s="759"/>
      <c r="M114" s="759"/>
      <c r="N114" s="759"/>
      <c r="O114" s="759"/>
      <c r="P114" s="759"/>
      <c r="Q114" s="424"/>
    </row>
    <row r="115" spans="1:17" ht="15" customHeight="1">
      <c r="A115" s="424"/>
      <c r="B115" s="409"/>
      <c r="C115" s="427"/>
      <c r="D115" s="606"/>
      <c r="E115" s="548"/>
      <c r="F115" s="548"/>
      <c r="G115" s="548"/>
      <c r="H115" s="548"/>
      <c r="I115" s="548"/>
      <c r="J115" s="548"/>
      <c r="K115" s="761"/>
      <c r="L115" s="759"/>
      <c r="M115" s="759"/>
      <c r="N115" s="759"/>
      <c r="O115" s="759"/>
      <c r="P115" s="759"/>
      <c r="Q115" s="424"/>
    </row>
    <row r="116" spans="1:17" ht="4.5" customHeight="1">
      <c r="A116" s="424"/>
      <c r="B116" s="409"/>
      <c r="C116" s="427"/>
      <c r="D116" s="775"/>
      <c r="E116" s="549"/>
      <c r="F116" s="549"/>
      <c r="G116" s="549"/>
      <c r="H116" s="549"/>
      <c r="I116" s="549"/>
      <c r="J116" s="549"/>
      <c r="K116" s="761"/>
      <c r="L116" s="759"/>
      <c r="M116" s="759"/>
      <c r="N116" s="759"/>
      <c r="O116" s="759"/>
      <c r="P116" s="759"/>
      <c r="Q116" s="424"/>
    </row>
    <row r="117" spans="1:17" ht="15" customHeight="1">
      <c r="A117" s="459"/>
      <c r="B117" s="551"/>
      <c r="C117" s="428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598"/>
      <c r="L117" s="757"/>
      <c r="M117" s="757"/>
      <c r="N117" s="757"/>
      <c r="O117" s="757"/>
      <c r="P117" s="757"/>
      <c r="Q117" s="459"/>
    </row>
    <row r="118" spans="1:17" ht="15" customHeight="1">
      <c r="A118" s="460"/>
      <c r="B118" s="552"/>
      <c r="C118" s="554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599"/>
      <c r="L118" s="758"/>
      <c r="M118" s="758"/>
      <c r="N118" s="758"/>
      <c r="O118" s="758"/>
      <c r="P118" s="758"/>
      <c r="Q118" s="460"/>
    </row>
    <row r="119" spans="1:17" ht="21" customHeight="1">
      <c r="A119" s="423" t="s">
        <v>96</v>
      </c>
      <c r="B119" s="408" t="s">
        <v>110</v>
      </c>
      <c r="C119" s="553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451" t="s">
        <v>267</v>
      </c>
      <c r="L119" s="411" t="s">
        <v>236</v>
      </c>
      <c r="M119" s="411" t="s">
        <v>236</v>
      </c>
      <c r="N119" s="411" t="s">
        <v>236</v>
      </c>
      <c r="O119" s="411" t="s">
        <v>236</v>
      </c>
      <c r="P119" s="411" t="s">
        <v>236</v>
      </c>
      <c r="Q119" s="411" t="s">
        <v>51</v>
      </c>
    </row>
    <row r="120" spans="1:17" ht="14.25" customHeight="1">
      <c r="A120" s="459"/>
      <c r="B120" s="551"/>
      <c r="C120" s="428"/>
      <c r="D120" s="586" t="s">
        <v>5</v>
      </c>
      <c r="E120" s="593">
        <f>SUM(F120:J121)</f>
        <v>44544.2</v>
      </c>
      <c r="F120" s="593">
        <v>11383.4</v>
      </c>
      <c r="G120" s="593">
        <f>8645.2+80</f>
        <v>8725.2</v>
      </c>
      <c r="H120" s="593">
        <v>7145.2</v>
      </c>
      <c r="I120" s="593">
        <v>8645.2</v>
      </c>
      <c r="J120" s="593">
        <v>8645.2</v>
      </c>
      <c r="K120" s="598"/>
      <c r="L120" s="757"/>
      <c r="M120" s="757"/>
      <c r="N120" s="757"/>
      <c r="O120" s="757"/>
      <c r="P120" s="757"/>
      <c r="Q120" s="414"/>
    </row>
    <row r="121" spans="1:17" ht="14.25" customHeight="1">
      <c r="A121" s="460"/>
      <c r="B121" s="552"/>
      <c r="C121" s="554"/>
      <c r="D121" s="620"/>
      <c r="E121" s="594"/>
      <c r="F121" s="594"/>
      <c r="G121" s="594"/>
      <c r="H121" s="594"/>
      <c r="I121" s="594"/>
      <c r="J121" s="594"/>
      <c r="K121" s="599"/>
      <c r="L121" s="758"/>
      <c r="M121" s="758"/>
      <c r="N121" s="758"/>
      <c r="O121" s="758"/>
      <c r="P121" s="758"/>
      <c r="Q121" s="413"/>
    </row>
    <row r="122" spans="1:17" ht="24" customHeight="1">
      <c r="A122" s="423" t="s">
        <v>97</v>
      </c>
      <c r="B122" s="408" t="s">
        <v>108</v>
      </c>
      <c r="C122" s="553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452"/>
      <c r="L122" s="591"/>
      <c r="M122" s="591"/>
      <c r="N122" s="591"/>
      <c r="O122" s="591"/>
      <c r="P122" s="591"/>
      <c r="Q122" s="411"/>
    </row>
    <row r="123" spans="1:17" ht="24" customHeight="1">
      <c r="A123" s="460"/>
      <c r="B123" s="552"/>
      <c r="C123" s="554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550"/>
      <c r="L123" s="546"/>
      <c r="M123" s="546"/>
      <c r="N123" s="546"/>
      <c r="O123" s="546"/>
      <c r="P123" s="546"/>
      <c r="Q123" s="413"/>
    </row>
    <row r="124" spans="1:17" ht="26.25" customHeight="1">
      <c r="A124" s="423" t="s">
        <v>112</v>
      </c>
      <c r="B124" s="408" t="s">
        <v>62</v>
      </c>
      <c r="C124" s="468" t="s">
        <v>161</v>
      </c>
      <c r="D124" s="586" t="s">
        <v>6</v>
      </c>
      <c r="E124" s="609">
        <f>SUM(F124:J125)</f>
        <v>310796.10000000003</v>
      </c>
      <c r="F124" s="609">
        <f>62197.9-3100.2</f>
        <v>59097.700000000004</v>
      </c>
      <c r="G124" s="609">
        <f>60023.4-3252.3</f>
        <v>56771.1</v>
      </c>
      <c r="H124" s="609">
        <v>61960.9</v>
      </c>
      <c r="I124" s="609">
        <v>66483.2</v>
      </c>
      <c r="J124" s="609">
        <v>66483.2</v>
      </c>
      <c r="K124" s="452" t="s">
        <v>263</v>
      </c>
      <c r="L124" s="430" t="s">
        <v>236</v>
      </c>
      <c r="M124" s="430" t="s">
        <v>236</v>
      </c>
      <c r="N124" s="430" t="s">
        <v>236</v>
      </c>
      <c r="O124" s="430" t="s">
        <v>236</v>
      </c>
      <c r="P124" s="430" t="s">
        <v>236</v>
      </c>
      <c r="Q124" s="411" t="s">
        <v>51</v>
      </c>
    </row>
    <row r="125" spans="1:17" ht="21" customHeight="1">
      <c r="A125" s="424"/>
      <c r="B125" s="409"/>
      <c r="C125" s="468"/>
      <c r="D125" s="595"/>
      <c r="E125" s="609"/>
      <c r="F125" s="609"/>
      <c r="G125" s="609"/>
      <c r="H125" s="609"/>
      <c r="I125" s="609"/>
      <c r="J125" s="609"/>
      <c r="K125" s="550"/>
      <c r="L125" s="774"/>
      <c r="M125" s="774"/>
      <c r="N125" s="774"/>
      <c r="O125" s="774"/>
      <c r="P125" s="774"/>
      <c r="Q125" s="759"/>
    </row>
    <row r="126" spans="1:17" ht="24.75" customHeight="1">
      <c r="A126" s="448" t="s">
        <v>111</v>
      </c>
      <c r="B126" s="612" t="s">
        <v>61</v>
      </c>
      <c r="C126" s="468" t="s">
        <v>161</v>
      </c>
      <c r="D126" s="586" t="s">
        <v>6</v>
      </c>
      <c r="E126" s="609">
        <f>SUM(F126:J127)</f>
        <v>483.7</v>
      </c>
      <c r="F126" s="609">
        <v>483.7</v>
      </c>
      <c r="G126" s="609">
        <v>0</v>
      </c>
      <c r="H126" s="609">
        <v>0</v>
      </c>
      <c r="I126" s="609">
        <v>0</v>
      </c>
      <c r="J126" s="609">
        <v>0</v>
      </c>
      <c r="K126" s="452" t="s">
        <v>263</v>
      </c>
      <c r="L126" s="430" t="s">
        <v>236</v>
      </c>
      <c r="M126" s="430" t="s">
        <v>213</v>
      </c>
      <c r="N126" s="430" t="s">
        <v>213</v>
      </c>
      <c r="O126" s="430" t="s">
        <v>213</v>
      </c>
      <c r="P126" s="430" t="s">
        <v>213</v>
      </c>
      <c r="Q126" s="430" t="s">
        <v>51</v>
      </c>
    </row>
    <row r="127" spans="1:17" ht="13.5" customHeight="1">
      <c r="A127" s="448"/>
      <c r="B127" s="612"/>
      <c r="C127" s="468"/>
      <c r="D127" s="620"/>
      <c r="E127" s="589"/>
      <c r="F127" s="589"/>
      <c r="G127" s="589"/>
      <c r="H127" s="589"/>
      <c r="I127" s="589"/>
      <c r="J127" s="589"/>
      <c r="K127" s="550"/>
      <c r="L127" s="774"/>
      <c r="M127" s="774"/>
      <c r="N127" s="774"/>
      <c r="O127" s="774"/>
      <c r="P127" s="774"/>
      <c r="Q127" s="430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423" t="s">
        <v>113</v>
      </c>
      <c r="B129" s="408" t="s">
        <v>60</v>
      </c>
      <c r="C129" s="553" t="s">
        <v>161</v>
      </c>
      <c r="D129" s="555" t="s">
        <v>249</v>
      </c>
      <c r="E129" s="772">
        <f>SUM(F129:J131)</f>
        <v>56647.7</v>
      </c>
      <c r="F129" s="547">
        <f>F132+F133</f>
        <v>13374.299999999997</v>
      </c>
      <c r="G129" s="547">
        <f>G132+G133</f>
        <v>11099.699999999999</v>
      </c>
      <c r="H129" s="547">
        <f>H132+H133</f>
        <v>9657.9</v>
      </c>
      <c r="I129" s="547">
        <f>I132+I133</f>
        <v>11257.9</v>
      </c>
      <c r="J129" s="547">
        <f>J132+J133</f>
        <v>11257.9</v>
      </c>
      <c r="K129" s="408" t="s">
        <v>268</v>
      </c>
      <c r="L129" s="769" t="s">
        <v>269</v>
      </c>
      <c r="M129" s="769" t="s">
        <v>269</v>
      </c>
      <c r="N129" s="769" t="s">
        <v>270</v>
      </c>
      <c r="O129" s="769" t="s">
        <v>270</v>
      </c>
      <c r="P129" s="769" t="s">
        <v>270</v>
      </c>
      <c r="Q129" s="423"/>
    </row>
    <row r="130" spans="1:17" ht="24" customHeight="1">
      <c r="A130" s="424"/>
      <c r="B130" s="409"/>
      <c r="C130" s="427"/>
      <c r="D130" s="556"/>
      <c r="E130" s="773"/>
      <c r="F130" s="548"/>
      <c r="G130" s="548"/>
      <c r="H130" s="548"/>
      <c r="I130" s="548"/>
      <c r="J130" s="548"/>
      <c r="K130" s="409"/>
      <c r="L130" s="770"/>
      <c r="M130" s="770"/>
      <c r="N130" s="770"/>
      <c r="O130" s="770"/>
      <c r="P130" s="770"/>
      <c r="Q130" s="424"/>
    </row>
    <row r="131" spans="1:17" ht="9.75" customHeight="1">
      <c r="A131" s="424"/>
      <c r="B131" s="409"/>
      <c r="C131" s="427"/>
      <c r="D131" s="557"/>
      <c r="E131" s="773"/>
      <c r="F131" s="548"/>
      <c r="G131" s="548"/>
      <c r="H131" s="548"/>
      <c r="I131" s="548"/>
      <c r="J131" s="548"/>
      <c r="K131" s="409"/>
      <c r="L131" s="770"/>
      <c r="M131" s="770"/>
      <c r="N131" s="770"/>
      <c r="O131" s="770"/>
      <c r="P131" s="770"/>
      <c r="Q131" s="424"/>
    </row>
    <row r="132" spans="1:17" ht="9.75" customHeight="1">
      <c r="A132" s="459"/>
      <c r="B132" s="551"/>
      <c r="C132" s="428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551"/>
      <c r="L132" s="770"/>
      <c r="M132" s="770"/>
      <c r="N132" s="770"/>
      <c r="O132" s="770"/>
      <c r="P132" s="770"/>
      <c r="Q132" s="459"/>
    </row>
    <row r="133" spans="1:17" ht="9.75" customHeight="1">
      <c r="A133" s="460"/>
      <c r="B133" s="552"/>
      <c r="C133" s="554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552"/>
      <c r="L133" s="771"/>
      <c r="M133" s="771"/>
      <c r="N133" s="771"/>
      <c r="O133" s="771"/>
      <c r="P133" s="771"/>
      <c r="Q133" s="460"/>
    </row>
    <row r="134" spans="1:17" ht="24" customHeight="1">
      <c r="A134" s="423" t="s">
        <v>98</v>
      </c>
      <c r="B134" s="408" t="s">
        <v>114</v>
      </c>
      <c r="C134" s="553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452" t="s">
        <v>267</v>
      </c>
      <c r="L134" s="769" t="s">
        <v>236</v>
      </c>
      <c r="M134" s="769" t="s">
        <v>236</v>
      </c>
      <c r="N134" s="769" t="s">
        <v>236</v>
      </c>
      <c r="O134" s="769" t="s">
        <v>236</v>
      </c>
      <c r="P134" s="769" t="s">
        <v>236</v>
      </c>
      <c r="Q134" s="430" t="s">
        <v>142</v>
      </c>
    </row>
    <row r="135" spans="1:17" ht="21" customHeight="1">
      <c r="A135" s="459"/>
      <c r="B135" s="551"/>
      <c r="C135" s="428"/>
      <c r="D135" s="586" t="s">
        <v>5</v>
      </c>
      <c r="E135" s="609">
        <f>SUM(F135:J136)</f>
        <v>48549.59999999999</v>
      </c>
      <c r="F135" s="593">
        <f>10904.3-89.1-29.7+1056.9</f>
        <v>11842.399999999998</v>
      </c>
      <c r="G135" s="593">
        <v>9551.8</v>
      </c>
      <c r="H135" s="593">
        <v>8051.8</v>
      </c>
      <c r="I135" s="593">
        <v>9551.8</v>
      </c>
      <c r="J135" s="593">
        <v>9551.8</v>
      </c>
      <c r="K135" s="613"/>
      <c r="L135" s="770"/>
      <c r="M135" s="770"/>
      <c r="N135" s="770"/>
      <c r="O135" s="770"/>
      <c r="P135" s="770"/>
      <c r="Q135" s="546"/>
    </row>
    <row r="136" spans="1:17" ht="5.25" customHeight="1">
      <c r="A136" s="460"/>
      <c r="B136" s="552"/>
      <c r="C136" s="554"/>
      <c r="D136" s="620"/>
      <c r="E136" s="589"/>
      <c r="F136" s="594"/>
      <c r="G136" s="594"/>
      <c r="H136" s="594"/>
      <c r="I136" s="594"/>
      <c r="J136" s="594"/>
      <c r="K136" s="613"/>
      <c r="L136" s="771"/>
      <c r="M136" s="771"/>
      <c r="N136" s="771"/>
      <c r="O136" s="771"/>
      <c r="P136" s="771"/>
      <c r="Q136" s="546"/>
    </row>
    <row r="137" spans="1:17" ht="25.5" customHeight="1">
      <c r="A137" s="448" t="s">
        <v>115</v>
      </c>
      <c r="B137" s="612" t="s">
        <v>67</v>
      </c>
      <c r="C137" s="553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451" t="s">
        <v>264</v>
      </c>
      <c r="L137" s="411" t="s">
        <v>236</v>
      </c>
      <c r="M137" s="411" t="s">
        <v>236</v>
      </c>
      <c r="N137" s="411" t="s">
        <v>236</v>
      </c>
      <c r="O137" s="411" t="s">
        <v>236</v>
      </c>
      <c r="P137" s="411" t="s">
        <v>236</v>
      </c>
      <c r="Q137" s="411" t="s">
        <v>142</v>
      </c>
    </row>
    <row r="138" spans="1:17" ht="16.5" customHeight="1">
      <c r="A138" s="503"/>
      <c r="B138" s="768"/>
      <c r="C138" s="428"/>
      <c r="D138" s="586" t="s">
        <v>6</v>
      </c>
      <c r="E138" s="628">
        <f>SUM(F138:J141)</f>
        <v>8098.1</v>
      </c>
      <c r="F138" s="628">
        <v>1531.9</v>
      </c>
      <c r="G138" s="628">
        <v>1547.9</v>
      </c>
      <c r="H138" s="628">
        <v>1606.1</v>
      </c>
      <c r="I138" s="628">
        <v>1706.1</v>
      </c>
      <c r="J138" s="628">
        <v>1706.1</v>
      </c>
      <c r="K138" s="598"/>
      <c r="L138" s="766"/>
      <c r="M138" s="766"/>
      <c r="N138" s="766"/>
      <c r="O138" s="766"/>
      <c r="P138" s="766"/>
      <c r="Q138" s="414"/>
    </row>
    <row r="139" spans="1:17" ht="11.25" customHeight="1">
      <c r="A139" s="503"/>
      <c r="B139" s="768"/>
      <c r="C139" s="428"/>
      <c r="D139" s="587"/>
      <c r="E139" s="628"/>
      <c r="F139" s="628"/>
      <c r="G139" s="628"/>
      <c r="H139" s="628"/>
      <c r="I139" s="628"/>
      <c r="J139" s="628"/>
      <c r="K139" s="598"/>
      <c r="L139" s="766"/>
      <c r="M139" s="766"/>
      <c r="N139" s="766"/>
      <c r="O139" s="766"/>
      <c r="P139" s="766"/>
      <c r="Q139" s="414"/>
    </row>
    <row r="140" spans="1:17" ht="10.5" customHeight="1">
      <c r="A140" s="503"/>
      <c r="B140" s="768"/>
      <c r="C140" s="428"/>
      <c r="D140" s="587"/>
      <c r="E140" s="628"/>
      <c r="F140" s="628"/>
      <c r="G140" s="628"/>
      <c r="H140" s="628"/>
      <c r="I140" s="628"/>
      <c r="J140" s="628"/>
      <c r="K140" s="598"/>
      <c r="L140" s="766"/>
      <c r="M140" s="766"/>
      <c r="N140" s="766"/>
      <c r="O140" s="766"/>
      <c r="P140" s="766"/>
      <c r="Q140" s="414"/>
    </row>
    <row r="141" spans="1:17" ht="12.75" customHeight="1" hidden="1">
      <c r="A141" s="503"/>
      <c r="B141" s="768"/>
      <c r="C141" s="428"/>
      <c r="D141" s="588"/>
      <c r="E141" s="628"/>
      <c r="F141" s="628"/>
      <c r="G141" s="628"/>
      <c r="H141" s="628"/>
      <c r="I141" s="628"/>
      <c r="J141" s="628"/>
      <c r="K141" s="599"/>
      <c r="L141" s="767"/>
      <c r="M141" s="767"/>
      <c r="N141" s="767"/>
      <c r="O141" s="767"/>
      <c r="P141" s="767"/>
      <c r="Q141" s="413"/>
    </row>
    <row r="142" spans="1:17" ht="12" customHeight="1">
      <c r="A142" s="440"/>
      <c r="B142" s="416" t="s">
        <v>49</v>
      </c>
      <c r="C142" s="440"/>
      <c r="D142" s="33" t="s">
        <v>11</v>
      </c>
      <c r="E142" s="560">
        <f aca="true" t="shared" si="33" ref="E142:J142">SUM(E144:E145)</f>
        <v>773573.9</v>
      </c>
      <c r="F142" s="560">
        <f t="shared" si="33"/>
        <v>159427.1</v>
      </c>
      <c r="G142" s="560">
        <f t="shared" si="33"/>
        <v>147878.2</v>
      </c>
      <c r="H142" s="560">
        <f t="shared" si="33"/>
        <v>146586</v>
      </c>
      <c r="I142" s="560">
        <f t="shared" si="33"/>
        <v>159841.30000000002</v>
      </c>
      <c r="J142" s="560">
        <f t="shared" si="33"/>
        <v>159841.30000000002</v>
      </c>
      <c r="K142" s="558"/>
      <c r="L142" s="745"/>
      <c r="M142" s="745"/>
      <c r="N142" s="745"/>
      <c r="O142" s="745"/>
      <c r="P142" s="745"/>
      <c r="Q142" s="440"/>
    </row>
    <row r="143" spans="1:17" ht="12" customHeight="1">
      <c r="A143" s="440"/>
      <c r="B143" s="416"/>
      <c r="C143" s="440"/>
      <c r="D143" s="33" t="s">
        <v>12</v>
      </c>
      <c r="E143" s="560"/>
      <c r="F143" s="560"/>
      <c r="G143" s="560"/>
      <c r="H143" s="560"/>
      <c r="I143" s="560"/>
      <c r="J143" s="560"/>
      <c r="K143" s="558"/>
      <c r="L143" s="573"/>
      <c r="M143" s="573"/>
      <c r="N143" s="573"/>
      <c r="O143" s="573"/>
      <c r="P143" s="573"/>
      <c r="Q143" s="440"/>
    </row>
    <row r="144" spans="1:17" ht="12" customHeight="1">
      <c r="A144" s="440"/>
      <c r="B144" s="416"/>
      <c r="C144" s="440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558"/>
      <c r="L144" s="573"/>
      <c r="M144" s="573"/>
      <c r="N144" s="573"/>
      <c r="O144" s="573"/>
      <c r="P144" s="573"/>
      <c r="Q144" s="440"/>
    </row>
    <row r="145" spans="1:17" ht="12" customHeight="1">
      <c r="A145" s="440"/>
      <c r="B145" s="416"/>
      <c r="C145" s="440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558"/>
      <c r="L145" s="573"/>
      <c r="M145" s="573"/>
      <c r="N145" s="573"/>
      <c r="O145" s="573"/>
      <c r="P145" s="573"/>
      <c r="Q145" s="440"/>
    </row>
    <row r="146" spans="1:17" ht="15" customHeight="1">
      <c r="A146" s="97" t="s">
        <v>116</v>
      </c>
      <c r="B146" s="763" t="s">
        <v>117</v>
      </c>
      <c r="C146" s="764"/>
      <c r="D146" s="764"/>
      <c r="E146" s="764"/>
      <c r="F146" s="764"/>
      <c r="G146" s="764"/>
      <c r="H146" s="764"/>
      <c r="I146" s="764"/>
      <c r="J146" s="764"/>
      <c r="K146" s="764"/>
      <c r="L146" s="764"/>
      <c r="M146" s="764"/>
      <c r="N146" s="764"/>
      <c r="O146" s="764"/>
      <c r="P146" s="764"/>
      <c r="Q146" s="765"/>
    </row>
    <row r="147" spans="1:17" ht="52.5" customHeight="1">
      <c r="A147" s="168" t="s">
        <v>118</v>
      </c>
      <c r="B147" s="172" t="s">
        <v>71</v>
      </c>
      <c r="C147" s="440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451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411" t="s">
        <v>51</v>
      </c>
    </row>
    <row r="148" spans="1:17" ht="48" customHeight="1">
      <c r="A148" s="502" t="s">
        <v>287</v>
      </c>
      <c r="B148" s="762" t="s">
        <v>286</v>
      </c>
      <c r="C148" s="614"/>
      <c r="D148" s="573" t="s">
        <v>6</v>
      </c>
      <c r="E148" s="628">
        <f>SUM(F148:J149)</f>
        <v>601.7</v>
      </c>
      <c r="F148" s="609">
        <v>98.5</v>
      </c>
      <c r="G148" s="609">
        <f>136.6-0.4</f>
        <v>136.2</v>
      </c>
      <c r="H148" s="385">
        <v>130</v>
      </c>
      <c r="I148" s="385">
        <v>118.5</v>
      </c>
      <c r="J148" s="385">
        <v>118.5</v>
      </c>
      <c r="K148" s="598"/>
      <c r="L148" s="607">
        <v>100</v>
      </c>
      <c r="M148" s="607">
        <v>100</v>
      </c>
      <c r="N148" s="607">
        <v>100</v>
      </c>
      <c r="O148" s="607">
        <v>100</v>
      </c>
      <c r="P148" s="607">
        <v>100</v>
      </c>
      <c r="Q148" s="618"/>
    </row>
    <row r="149" spans="1:17" ht="11.25" customHeight="1">
      <c r="A149" s="503"/>
      <c r="B149" s="613"/>
      <c r="C149" s="614"/>
      <c r="D149" s="573"/>
      <c r="E149" s="573"/>
      <c r="F149" s="609"/>
      <c r="G149" s="609"/>
      <c r="H149" s="385"/>
      <c r="I149" s="385"/>
      <c r="J149" s="385"/>
      <c r="K149" s="598"/>
      <c r="L149" s="608"/>
      <c r="M149" s="608"/>
      <c r="N149" s="608"/>
      <c r="O149" s="608"/>
      <c r="P149" s="608"/>
      <c r="Q149" s="618"/>
    </row>
    <row r="150" spans="1:17" ht="21" customHeight="1">
      <c r="A150" s="146" t="s">
        <v>288</v>
      </c>
      <c r="B150" s="172" t="s">
        <v>204</v>
      </c>
      <c r="C150" s="614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599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619"/>
    </row>
    <row r="151" spans="1:17" ht="21" customHeight="1">
      <c r="A151" s="423" t="s">
        <v>119</v>
      </c>
      <c r="B151" s="408" t="s">
        <v>70</v>
      </c>
      <c r="C151" s="553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451" t="s">
        <v>274</v>
      </c>
      <c r="L151" s="411" t="s">
        <v>275</v>
      </c>
      <c r="M151" s="411" t="s">
        <v>275</v>
      </c>
      <c r="N151" s="411" t="s">
        <v>275</v>
      </c>
      <c r="O151" s="411" t="s">
        <v>275</v>
      </c>
      <c r="P151" s="411" t="s">
        <v>275</v>
      </c>
      <c r="Q151" s="411" t="s">
        <v>51</v>
      </c>
    </row>
    <row r="152" spans="1:17" ht="15.75" customHeight="1">
      <c r="A152" s="432"/>
      <c r="B152" s="551"/>
      <c r="C152" s="600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598"/>
      <c r="L152" s="759"/>
      <c r="M152" s="759"/>
      <c r="N152" s="759"/>
      <c r="O152" s="759"/>
      <c r="P152" s="759"/>
      <c r="Q152" s="414"/>
    </row>
    <row r="153" spans="1:17" ht="21" customHeight="1">
      <c r="A153" s="433"/>
      <c r="B153" s="552"/>
      <c r="C153" s="601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599"/>
      <c r="L153" s="412"/>
      <c r="M153" s="412"/>
      <c r="N153" s="412"/>
      <c r="O153" s="412"/>
      <c r="P153" s="412"/>
      <c r="Q153" s="413"/>
    </row>
    <row r="154" spans="1:17" ht="14.25" customHeight="1">
      <c r="A154" s="423" t="s">
        <v>120</v>
      </c>
      <c r="B154" s="408" t="s">
        <v>133</v>
      </c>
      <c r="C154" s="553" t="s">
        <v>161</v>
      </c>
      <c r="D154" s="555" t="s">
        <v>221</v>
      </c>
      <c r="E154" s="760">
        <f aca="true" t="shared" si="35" ref="E154:J154">SUM(E158,E164)</f>
        <v>715.4</v>
      </c>
      <c r="F154" s="760">
        <f t="shared" si="35"/>
        <v>607.4</v>
      </c>
      <c r="G154" s="760">
        <f t="shared" si="35"/>
        <v>27</v>
      </c>
      <c r="H154" s="760">
        <f t="shared" si="35"/>
        <v>27</v>
      </c>
      <c r="I154" s="760">
        <f t="shared" si="35"/>
        <v>27</v>
      </c>
      <c r="J154" s="760">
        <f t="shared" si="35"/>
        <v>27</v>
      </c>
      <c r="K154" s="451" t="s">
        <v>263</v>
      </c>
      <c r="L154" s="411" t="s">
        <v>236</v>
      </c>
      <c r="M154" s="411" t="s">
        <v>236</v>
      </c>
      <c r="N154" s="411" t="s">
        <v>236</v>
      </c>
      <c r="O154" s="411" t="s">
        <v>236</v>
      </c>
      <c r="P154" s="411" t="s">
        <v>236</v>
      </c>
      <c r="Q154" s="411" t="s">
        <v>51</v>
      </c>
    </row>
    <row r="155" spans="1:17" ht="11.25" customHeight="1">
      <c r="A155" s="424"/>
      <c r="B155" s="409"/>
      <c r="C155" s="427"/>
      <c r="D155" s="557"/>
      <c r="E155" s="760"/>
      <c r="F155" s="760"/>
      <c r="G155" s="760"/>
      <c r="H155" s="760"/>
      <c r="I155" s="760"/>
      <c r="J155" s="760"/>
      <c r="K155" s="761"/>
      <c r="L155" s="759"/>
      <c r="M155" s="759"/>
      <c r="N155" s="759"/>
      <c r="O155" s="759"/>
      <c r="P155" s="759"/>
      <c r="Q155" s="759"/>
    </row>
    <row r="156" spans="1:17" ht="11.25" customHeight="1">
      <c r="A156" s="460"/>
      <c r="B156" s="552"/>
      <c r="C156" s="554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599"/>
      <c r="L156" s="412"/>
      <c r="M156" s="412"/>
      <c r="N156" s="412"/>
      <c r="O156" s="412"/>
      <c r="P156" s="412"/>
      <c r="Q156" s="413"/>
    </row>
    <row r="157" spans="1:17" ht="21" customHeight="1">
      <c r="A157" s="423" t="s">
        <v>121</v>
      </c>
      <c r="B157" s="408" t="s">
        <v>68</v>
      </c>
      <c r="C157" s="553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451" t="s">
        <v>279</v>
      </c>
      <c r="L157" s="756" t="s">
        <v>276</v>
      </c>
      <c r="M157" s="756" t="s">
        <v>277</v>
      </c>
      <c r="N157" s="756" t="s">
        <v>278</v>
      </c>
      <c r="O157" s="756" t="s">
        <v>278</v>
      </c>
      <c r="P157" s="756" t="s">
        <v>278</v>
      </c>
      <c r="Q157" s="411" t="s">
        <v>51</v>
      </c>
    </row>
    <row r="158" spans="1:17" ht="21" customHeight="1">
      <c r="A158" s="459"/>
      <c r="B158" s="551"/>
      <c r="C158" s="428"/>
      <c r="D158" s="586" t="s">
        <v>5</v>
      </c>
      <c r="E158" s="593">
        <f>SUM(F158:H159)</f>
        <v>542.4</v>
      </c>
      <c r="F158" s="593">
        <f>250+292.4</f>
        <v>542.4</v>
      </c>
      <c r="G158" s="593">
        <v>0</v>
      </c>
      <c r="H158" s="593">
        <v>0</v>
      </c>
      <c r="I158" s="593">
        <v>0</v>
      </c>
      <c r="J158" s="593">
        <v>0</v>
      </c>
      <c r="K158" s="598"/>
      <c r="L158" s="759"/>
      <c r="M158" s="759"/>
      <c r="N158" s="759"/>
      <c r="O158" s="759"/>
      <c r="P158" s="759"/>
      <c r="Q158" s="414"/>
    </row>
    <row r="159" spans="1:17" ht="6.75" customHeight="1">
      <c r="A159" s="460"/>
      <c r="B159" s="552"/>
      <c r="C159" s="554"/>
      <c r="D159" s="620"/>
      <c r="E159" s="594"/>
      <c r="F159" s="594"/>
      <c r="G159" s="594"/>
      <c r="H159" s="594"/>
      <c r="I159" s="594"/>
      <c r="J159" s="594"/>
      <c r="K159" s="599"/>
      <c r="L159" s="412"/>
      <c r="M159" s="412"/>
      <c r="N159" s="412"/>
      <c r="O159" s="412"/>
      <c r="P159" s="412"/>
      <c r="Q159" s="413"/>
    </row>
    <row r="160" spans="1:17" ht="24" customHeight="1">
      <c r="A160" s="423" t="s">
        <v>122</v>
      </c>
      <c r="B160" s="408" t="s">
        <v>153</v>
      </c>
      <c r="C160" s="553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451" t="s">
        <v>281</v>
      </c>
      <c r="L160" s="756" t="s">
        <v>280</v>
      </c>
      <c r="M160" s="756" t="s">
        <v>282</v>
      </c>
      <c r="N160" s="756" t="s">
        <v>283</v>
      </c>
      <c r="O160" s="756" t="s">
        <v>283</v>
      </c>
      <c r="P160" s="756" t="s">
        <v>283</v>
      </c>
      <c r="Q160" s="411" t="s">
        <v>51</v>
      </c>
    </row>
    <row r="161" spans="1:17" ht="17.25" customHeight="1">
      <c r="A161" s="459"/>
      <c r="B161" s="551"/>
      <c r="C161" s="428"/>
      <c r="D161" s="586" t="s">
        <v>5</v>
      </c>
      <c r="E161" s="593">
        <f>SUM(F161:H162)</f>
        <v>0</v>
      </c>
      <c r="F161" s="593">
        <f>20-20</f>
        <v>0</v>
      </c>
      <c r="G161" s="593">
        <v>0</v>
      </c>
      <c r="H161" s="593">
        <v>0</v>
      </c>
      <c r="I161" s="593">
        <v>0</v>
      </c>
      <c r="J161" s="593">
        <v>0</v>
      </c>
      <c r="K161" s="598"/>
      <c r="L161" s="757"/>
      <c r="M161" s="757"/>
      <c r="N161" s="757"/>
      <c r="O161" s="757"/>
      <c r="P161" s="757"/>
      <c r="Q161" s="414"/>
    </row>
    <row r="162" spans="1:17" ht="12" customHeight="1">
      <c r="A162" s="460"/>
      <c r="B162" s="552"/>
      <c r="C162" s="554"/>
      <c r="D162" s="620"/>
      <c r="E162" s="594"/>
      <c r="F162" s="594"/>
      <c r="G162" s="594"/>
      <c r="H162" s="594"/>
      <c r="I162" s="594"/>
      <c r="J162" s="594"/>
      <c r="K162" s="599"/>
      <c r="L162" s="758"/>
      <c r="M162" s="758"/>
      <c r="N162" s="758"/>
      <c r="O162" s="758"/>
      <c r="P162" s="758"/>
      <c r="Q162" s="413"/>
    </row>
    <row r="163" spans="1:17" ht="21.75" customHeight="1">
      <c r="A163" s="423" t="s">
        <v>123</v>
      </c>
      <c r="B163" s="408" t="s">
        <v>69</v>
      </c>
      <c r="C163" s="553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451" t="s">
        <v>284</v>
      </c>
      <c r="L163" s="756" t="s">
        <v>236</v>
      </c>
      <c r="M163" s="756" t="s">
        <v>236</v>
      </c>
      <c r="N163" s="756" t="s">
        <v>236</v>
      </c>
      <c r="O163" s="756" t="s">
        <v>236</v>
      </c>
      <c r="P163" s="756" t="s">
        <v>236</v>
      </c>
      <c r="Q163" s="411" t="s">
        <v>51</v>
      </c>
    </row>
    <row r="164" spans="1:17" ht="21.75" customHeight="1">
      <c r="A164" s="459"/>
      <c r="B164" s="551"/>
      <c r="C164" s="428"/>
      <c r="D164" s="586" t="s">
        <v>5</v>
      </c>
      <c r="E164" s="593">
        <f>SUM(F164:J164)</f>
        <v>173</v>
      </c>
      <c r="F164" s="593">
        <v>65</v>
      </c>
      <c r="G164" s="593">
        <v>27</v>
      </c>
      <c r="H164" s="593">
        <v>27</v>
      </c>
      <c r="I164" s="593">
        <v>27</v>
      </c>
      <c r="J164" s="593">
        <v>27</v>
      </c>
      <c r="K164" s="599"/>
      <c r="L164" s="413"/>
      <c r="M164" s="413"/>
      <c r="N164" s="413"/>
      <c r="O164" s="413"/>
      <c r="P164" s="413"/>
      <c r="Q164" s="414"/>
    </row>
    <row r="165" spans="1:17" ht="23.25" customHeight="1" thickBot="1">
      <c r="A165" s="460"/>
      <c r="B165" s="552"/>
      <c r="C165" s="554"/>
      <c r="D165" s="595"/>
      <c r="E165" s="596"/>
      <c r="F165" s="596"/>
      <c r="G165" s="596"/>
      <c r="H165" s="596"/>
      <c r="I165" s="596"/>
      <c r="J165" s="596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413"/>
    </row>
    <row r="166" spans="1:17" ht="12" customHeight="1">
      <c r="A166" s="440"/>
      <c r="B166" s="416" t="s">
        <v>124</v>
      </c>
      <c r="C166" s="468"/>
      <c r="D166" s="36" t="s">
        <v>11</v>
      </c>
      <c r="E166" s="559">
        <f aca="true" t="shared" si="40" ref="E166:J166">SUM(E168:E169)</f>
        <v>13422.399999999998</v>
      </c>
      <c r="F166" s="559">
        <f t="shared" si="40"/>
        <v>3196.6</v>
      </c>
      <c r="G166" s="559">
        <f t="shared" si="40"/>
        <v>3001.1000000000004</v>
      </c>
      <c r="H166" s="561">
        <f t="shared" si="40"/>
        <v>2415.9</v>
      </c>
      <c r="I166" s="561">
        <f t="shared" si="40"/>
        <v>2404.4</v>
      </c>
      <c r="J166" s="561">
        <f t="shared" si="40"/>
        <v>2404.4</v>
      </c>
      <c r="K166" s="753"/>
      <c r="L166" s="745"/>
      <c r="M166" s="745"/>
      <c r="N166" s="745"/>
      <c r="O166" s="745"/>
      <c r="P166" s="745"/>
      <c r="Q166" s="440"/>
    </row>
    <row r="167" spans="1:17" ht="12" customHeight="1">
      <c r="A167" s="440"/>
      <c r="B167" s="416"/>
      <c r="C167" s="468"/>
      <c r="D167" s="37" t="s">
        <v>12</v>
      </c>
      <c r="E167" s="560"/>
      <c r="F167" s="560"/>
      <c r="G167" s="560"/>
      <c r="H167" s="562"/>
      <c r="I167" s="562"/>
      <c r="J167" s="562"/>
      <c r="K167" s="754"/>
      <c r="L167" s="573"/>
      <c r="M167" s="573"/>
      <c r="N167" s="573"/>
      <c r="O167" s="573"/>
      <c r="P167" s="573"/>
      <c r="Q167" s="440"/>
    </row>
    <row r="168" spans="1:17" ht="12" customHeight="1">
      <c r="A168" s="440"/>
      <c r="B168" s="416"/>
      <c r="C168" s="468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754"/>
      <c r="L168" s="573"/>
      <c r="M168" s="573"/>
      <c r="N168" s="573"/>
      <c r="O168" s="573"/>
      <c r="P168" s="573"/>
      <c r="Q168" s="440"/>
    </row>
    <row r="169" spans="1:17" ht="12" customHeight="1" thickBot="1">
      <c r="A169" s="440"/>
      <c r="B169" s="416"/>
      <c r="C169" s="468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755"/>
      <c r="L169" s="573"/>
      <c r="M169" s="573"/>
      <c r="N169" s="573"/>
      <c r="O169" s="573"/>
      <c r="P169" s="573"/>
      <c r="Q169" s="440"/>
    </row>
    <row r="170" spans="1:17" ht="15.75" customHeight="1">
      <c r="A170" s="468"/>
      <c r="B170" s="734" t="s">
        <v>13</v>
      </c>
      <c r="C170" s="736"/>
      <c r="D170" s="750" t="s">
        <v>220</v>
      </c>
      <c r="E170" s="746">
        <f aca="true" t="shared" si="41" ref="E170:J170">SUM(E172:E173)</f>
        <v>802469.6</v>
      </c>
      <c r="F170" s="752">
        <f t="shared" si="41"/>
        <v>173578.2</v>
      </c>
      <c r="G170" s="746">
        <f>SUM(G172:G173)</f>
        <v>154213.1</v>
      </c>
      <c r="H170" s="747">
        <f t="shared" si="41"/>
        <v>149396.9</v>
      </c>
      <c r="I170" s="747">
        <f t="shared" si="41"/>
        <v>162640.7</v>
      </c>
      <c r="J170" s="747">
        <f t="shared" si="41"/>
        <v>162640.7</v>
      </c>
      <c r="K170" s="617"/>
      <c r="L170" s="573"/>
      <c r="M170" s="573"/>
      <c r="N170" s="573"/>
      <c r="O170" s="573"/>
      <c r="P170" s="573"/>
      <c r="Q170" s="440"/>
    </row>
    <row r="171" spans="1:17" ht="15.75" customHeight="1" thickBot="1">
      <c r="A171" s="468"/>
      <c r="B171" s="735"/>
      <c r="C171" s="737"/>
      <c r="D171" s="751"/>
      <c r="E171" s="746"/>
      <c r="F171" s="752"/>
      <c r="G171" s="746"/>
      <c r="H171" s="747"/>
      <c r="I171" s="747"/>
      <c r="J171" s="747"/>
      <c r="K171" s="617"/>
      <c r="L171" s="573"/>
      <c r="M171" s="573"/>
      <c r="N171" s="573"/>
      <c r="O171" s="573"/>
      <c r="P171" s="573"/>
      <c r="Q171" s="440"/>
    </row>
    <row r="172" spans="1:17" ht="15.75" customHeight="1" thickBot="1">
      <c r="A172" s="468"/>
      <c r="B172" s="735"/>
      <c r="C172" s="737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617"/>
      <c r="L172" s="573"/>
      <c r="M172" s="573"/>
      <c r="N172" s="573"/>
      <c r="O172" s="573"/>
      <c r="P172" s="573"/>
      <c r="Q172" s="440"/>
    </row>
    <row r="173" spans="1:17" ht="15.75" customHeight="1" thickBot="1">
      <c r="A173" s="468"/>
      <c r="B173" s="748"/>
      <c r="C173" s="749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617"/>
      <c r="L173" s="573"/>
      <c r="M173" s="573"/>
      <c r="N173" s="573"/>
      <c r="O173" s="573"/>
      <c r="P173" s="573"/>
      <c r="Q173" s="440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2016-09-23T11:19:52Z</dcterms:modified>
  <cp:category/>
  <cp:version/>
  <cp:contentType/>
  <cp:contentStatus/>
</cp:coreProperties>
</file>