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ИТОГО по РО" sheetId="1" r:id="rId1"/>
    <sheet name="Стр.2 модернизация" sheetId="2" state="hidden" r:id="rId2"/>
    <sheet name="Стр.3 молодежь" sheetId="3" state="hidden" r:id="rId3"/>
    <sheet name="Стр.4 отдых" sheetId="4" state="hidden" r:id="rId4"/>
    <sheet name="Стр.5 профилактика" sheetId="5" state="hidden" r:id="rId5"/>
    <sheet name="Стр.2 модернизация (2)" sheetId="6" r:id="rId6"/>
  </sheets>
  <definedNames>
    <definedName name="OLE_LINK1" localSheetId="1">'Стр.2 модернизация'!#REF!</definedName>
    <definedName name="OLE_LINK1" localSheetId="5">'Стр.2 модернизация (2)'!#REF!</definedName>
    <definedName name="OLE_LINK1" localSheetId="2">'Стр.3 молодежь'!#REF!</definedName>
    <definedName name="OLE_LINK1" localSheetId="3">'Стр.4 отдых'!#REF!</definedName>
    <definedName name="OLE_LINK1" localSheetId="4">'Стр.5 профилактика'!#REF!</definedName>
    <definedName name="_xlnm.Print_Titles" localSheetId="1">'Стр.2 модернизация'!$4:$5</definedName>
    <definedName name="_xlnm.Print_Titles" localSheetId="5">'Стр.2 модернизация (2)'!$4:$5</definedName>
    <definedName name="_xlnm.Print_Titles" localSheetId="2">'Стр.3 молодежь'!$4:$5</definedName>
    <definedName name="_xlnm.Print_Titles" localSheetId="3">'Стр.4 отдых'!$4:$5</definedName>
    <definedName name="_xlnm.Print_Titles" localSheetId="4">'Стр.5 профилактика'!$4:$5</definedName>
    <definedName name="_xlnm.Print_Area" localSheetId="0">'ИТОГО по РО'!$A$1:$I$37</definedName>
    <definedName name="_xlnm.Print_Area" localSheetId="1">'Стр.2 модернизация'!$A$1:$Q$173</definedName>
    <definedName name="_xlnm.Print_Area" localSheetId="5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<sst xmlns="http://schemas.openxmlformats.org/spreadsheetml/2006/main" count="1385" uniqueCount="301">
  <si>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</si>
  <si>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</si>
  <si>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</si>
  <si>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</si>
  <si>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</si>
  <si>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</si>
  <si>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</si>
  <si>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</si>
  <si>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</si>
  <si>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</si>
  <si>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</si>
  <si>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</si>
  <si>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</si>
  <si>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</si>
  <si>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</si>
  <si>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</si>
  <si>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</si>
  <si>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</si>
  <si>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</si>
  <si>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</si>
  <si>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</si>
  <si>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</si>
  <si>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</si>
  <si>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</si>
  <si>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</si>
  <si>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</si>
  <si>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</si>
  <si>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</si>
  <si>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</si>
  <si>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</si>
  <si>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</si>
  <si>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</si>
  <si>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</si>
  <si>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</si>
  <si>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</si>
  <si>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</si>
  <si>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</si>
  <si>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</si>
  <si>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</si>
  <si>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</si>
  <si>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</si>
  <si>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</si>
  <si>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</si>
  <si>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</si>
  <si>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</si>
  <si>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</si>
  <si>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</si>
  <si>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</si>
  <si>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</si>
  <si>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</si>
  <si>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</si>
  <si>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</si>
  <si>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</si>
  <si>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</si>
  <si>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</si>
  <si>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</si>
  <si>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</si>
  <si>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</si>
  <si>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</si>
  <si>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</si>
  <si>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</si>
  <si>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</si>
  <si>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</si>
  <si>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</si>
  <si>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</si>
  <si>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</si>
  <si>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</si>
  <si>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</si>
  <si>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</si>
  <si>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</si>
  <si>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</si>
  <si>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</si>
  <si>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</si>
  <si>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</si>
  <si>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</si>
  <si>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</si>
  <si>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</si>
  <si>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</si>
  <si>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</si>
  <si>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</si>
  <si>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</si>
  <si>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</si>
  <si>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</si>
  <si>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</si>
  <si>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</si>
  <si>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</si>
  <si>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</si>
  <si>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</si>
  <si>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</si>
  <si>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</si>
  <si>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</si>
  <si>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</si>
  <si>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</si>
  <si>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</si>
  <si>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</si>
  <si>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</si>
  <si>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</si>
  <si>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</si>
  <si>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</si>
  <si>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</si>
  <si>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</si>
  <si>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</si>
  <si>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</si>
  <si>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</si>
  <si>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</si>
  <si>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</si>
  <si>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</si>
  <si>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</si>
  <si>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</si>
  <si>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</si>
  <si>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</si>
  <si>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</si>
  <si>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</si>
  <si>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</si>
  <si>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</si>
  <si>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</si>
  <si>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</si>
  <si>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</si>
  <si>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</si>
  <si>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</si>
  <si>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</si>
  <si>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</si>
  <si>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</si>
  <si>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</si>
  <si>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</si>
  <si>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</si>
  <si>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</si>
  <si>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</si>
  <si>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</si>
  <si>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</si>
  <si>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</si>
  <si>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</si>
  <si>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</si>
  <si>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</si>
  <si>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</si>
  <si>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</si>
  <si>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</si>
  <si>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</si>
  <si>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</si>
  <si>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</si>
  <si>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</si>
  <si>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</si>
  <si>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</si>
  <si>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</si>
  <si>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</si>
  <si>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</si>
  <si>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</si>
  <si>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</si>
  <si>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</si>
  <si>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</si>
  <si>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</si>
  <si>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</si>
  <si>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</si>
  <si>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</si>
  <si>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</si>
  <si>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</si>
  <si>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</si>
  <si>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</si>
  <si>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</si>
  <si>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</si>
  <si>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</si>
  <si>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</si>
  <si>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</si>
  <si>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</si>
  <si>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</si>
  <si>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</si>
  <si>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</si>
  <si>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</si>
  <si>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</si>
  <si>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</si>
  <si>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</si>
  <si>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</si>
  <si>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</si>
  <si>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</si>
  <si>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</si>
  <si>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</si>
  <si>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</si>
  <si>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</si>
  <si>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</si>
  <si>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</si>
  <si>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</si>
  <si>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</si>
  <si>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</si>
  <si>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</si>
  <si>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</si>
  <si>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</si>
  <si>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</si>
  <si>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</si>
  <si>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</si>
  <si>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</si>
  <si>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</si>
  <si>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</si>
  <si>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</si>
  <si>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</si>
  <si>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</si>
  <si>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</si>
  <si>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</si>
  <si>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</si>
  <si>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</si>
  <si>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</si>
  <si>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</si>
  <si>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</si>
  <si>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</si>
  <si>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</si>
  <si>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</si>
  <si>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</si>
  <si>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</si>
  <si>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</si>
  <si>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</si>
  <si>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</si>
  <si>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</si>
  <si>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</si>
  <si>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</si>
  <si>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</si>
  <si>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</si>
  <si>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</si>
  <si>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</si>
  <si>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</si>
  <si>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</si>
  <si>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</si>
  <si>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</si>
  <si>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</si>
  <si>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</si>
  <si>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</si>
  <si>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</si>
  <si>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</si>
  <si>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</si>
  <si>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</si>
  <si>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</si>
  <si>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</si>
  <si>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</si>
  <si>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</si>
  <si>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</si>
  <si>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</si>
  <si>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</si>
  <si>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</si>
  <si>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</si>
  <si>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</si>
  <si>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</si>
  <si>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</si>
  <si>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</si>
  <si>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</si>
  <si>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</si>
  <si>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</si>
  <si>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</si>
  <si>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</si>
  <si>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</si>
  <si>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</si>
  <si>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</si>
  <si>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</si>
  <si>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</si>
  <si>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</si>
  <si>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</si>
  <si>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</si>
  <si>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</si>
  <si>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</si>
  <si>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</si>
  <si>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</si>
  <si>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</si>
  <si>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</si>
  <si>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</si>
  <si>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</si>
  <si>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</si>
  <si>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</si>
  <si>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</si>
  <si>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</si>
  <si>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</si>
  <si>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</si>
  <si>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</si>
  <si>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</si>
  <si>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</si>
  <si>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</si>
  <si>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</si>
  <si>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</si>
  <si>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</si>
  <si>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</si>
  <si>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</si>
  <si>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</si>
  <si>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</si>
  <si>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</si>
  <si>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</si>
  <si>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</si>
  <si>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</si>
  <si>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</si>
  <si>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</si>
  <si>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</si>
  <si>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</si>
  <si>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</si>
  <si>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</si>
  <si>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30.12.2014№653 )
</t>
  </si>
  <si>
    <t xml:space="preserve">Приложение № 1
к Подпрограмме «Молодежь  ЗАТО  Видяево» на  2014-2016  годы (в редакции от 31.12.2013 № 813, от 12.03.2014 № 112,  от 11.04.2014 № 169, от 21.05.2014 № 254, от 28.05.2014 № 265, от 05,09,2014 № 406, от 05.11.2014 № 502, от 02.12.2014 № 573, от 15.12.2014 № 601, от 30.12.2014№653, от 26.06.2015 №322 )
</t>
  </si>
  <si>
    <t xml:space="preserve">Приложение № 1
к Подпрограмме "Отдых, оздоровление и занятость детей и молодежи ЗАТО Видяево" на 2014-2016 годы (в редакции от 31.12.2013 №813, от 12.03.2014 №112, от 11.04.2014 №169, от 21.05.2014 №254, от 28.05.2014 №265, от 05,09,2014 № 406, от 05.11.2014 №502, от 02.12.2014 №573,  от 15.12.2014 №601, от 30.12.2014№653, от 26.06.2015 №322 )
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</si>
  <si>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</si>
  <si>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</si>
  <si>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</si>
  <si>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</si>
  <si>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</si>
  <si>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</si>
  <si>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Приложение № 1
к Подпрограмме «Модернизация образования ЗАТО  Видяево» на  2014-2016  годы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__________________)
</t>
  </si>
  <si>
    <t xml:space="preserve">Приложению №1 к Изменениям в муниципальную программу «Развитие образования»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</si>
  <si>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№355)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</si>
</sst>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6">
    <xf numFmtId="0" fontId="0" fillId="0" borderId="0" xfId="0" applyFont="1" applyAlignment="1">
      <alignment/>
    </xf>
    <xf numFmtId="0" fontId="51" fillId="0" borderId="0" xfId="0" applyFont="1" applyAlignment="1">
      <alignment readingOrder="1"/>
    </xf>
    <xf numFmtId="49" fontId="51" fillId="0" borderId="0" xfId="0" applyNumberFormat="1" applyFont="1" applyAlignment="1">
      <alignment readingOrder="1"/>
    </xf>
    <xf numFmtId="0" fontId="51" fillId="0" borderId="0" xfId="0" applyFont="1" applyAlignment="1">
      <alignment horizontal="center" readingOrder="1"/>
    </xf>
    <xf numFmtId="0" fontId="51" fillId="0" borderId="0" xfId="0" applyFont="1" applyAlignment="1">
      <alignment horizontal="left" readingOrder="1"/>
    </xf>
    <xf numFmtId="0" fontId="52" fillId="0" borderId="0" xfId="0" applyFont="1" applyAlignment="1">
      <alignment readingOrder="1"/>
    </xf>
    <xf numFmtId="0" fontId="52" fillId="0" borderId="0" xfId="0" applyFont="1" applyAlignment="1">
      <alignment horizontal="left" vertical="top" readingOrder="1"/>
    </xf>
    <xf numFmtId="49" fontId="52" fillId="0" borderId="0" xfId="0" applyNumberFormat="1" applyFont="1" applyAlignment="1">
      <alignment horizontal="center" vertical="center" readingOrder="1"/>
    </xf>
    <xf numFmtId="49" fontId="52" fillId="0" borderId="0" xfId="0" applyNumberFormat="1" applyFont="1" applyBorder="1" applyAlignment="1">
      <alignment horizontal="center" vertical="center" readingOrder="1"/>
    </xf>
    <xf numFmtId="0" fontId="52" fillId="0" borderId="0" xfId="0" applyFont="1" applyBorder="1" applyAlignment="1">
      <alignment readingOrder="1"/>
    </xf>
    <xf numFmtId="49" fontId="53" fillId="0" borderId="0" xfId="0" applyNumberFormat="1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left" vertical="top" wrapText="1" readingOrder="1"/>
    </xf>
    <xf numFmtId="49" fontId="53" fillId="0" borderId="0" xfId="0" applyNumberFormat="1" applyFont="1" applyBorder="1" applyAlignment="1">
      <alignment horizontal="center" vertical="center" readingOrder="1"/>
    </xf>
    <xf numFmtId="0" fontId="53" fillId="0" borderId="0" xfId="0" applyFont="1" applyBorder="1" applyAlignment="1">
      <alignment horizontal="left" vertical="top" readingOrder="1"/>
    </xf>
    <xf numFmtId="0" fontId="53" fillId="0" borderId="0" xfId="0" applyFont="1" applyBorder="1" applyAlignment="1">
      <alignment readingOrder="1"/>
    </xf>
    <xf numFmtId="49" fontId="53" fillId="0" borderId="10" xfId="0" applyNumberFormat="1" applyFont="1" applyBorder="1" applyAlignment="1">
      <alignment horizontal="center" vertical="center" wrapText="1" readingOrder="1"/>
    </xf>
    <xf numFmtId="0" fontId="53" fillId="0" borderId="10" xfId="0" applyFont="1" applyBorder="1" applyAlignment="1">
      <alignment horizontal="left" vertical="top" wrapText="1" readingOrder="1"/>
    </xf>
    <xf numFmtId="0" fontId="52" fillId="0" borderId="0" xfId="0" applyFont="1" applyAlignment="1">
      <alignment horizontal="left" readingOrder="1"/>
    </xf>
    <xf numFmtId="49" fontId="51" fillId="0" borderId="0" xfId="0" applyNumberFormat="1" applyFont="1" applyAlignment="1">
      <alignment horizontal="center" readingOrder="1"/>
    </xf>
    <xf numFmtId="49" fontId="52" fillId="0" borderId="0" xfId="0" applyNumberFormat="1" applyFont="1" applyAlignment="1">
      <alignment horizontal="center" readingOrder="1"/>
    </xf>
    <xf numFmtId="49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 readingOrder="1"/>
    </xf>
    <xf numFmtId="0" fontId="54" fillId="0" borderId="11" xfId="0" applyFont="1" applyBorder="1" applyAlignment="1">
      <alignment horizontal="left" vertical="top" wrapText="1" readingOrder="1"/>
    </xf>
    <xf numFmtId="9" fontId="54" fillId="0" borderId="11" xfId="0" applyNumberFormat="1" applyFont="1" applyBorder="1" applyAlignment="1">
      <alignment horizontal="center" vertical="top" wrapText="1" readingOrder="1"/>
    </xf>
    <xf numFmtId="49" fontId="55" fillId="0" borderId="11" xfId="0" applyNumberFormat="1" applyFont="1" applyBorder="1" applyAlignment="1">
      <alignment horizontal="center" vertical="center" wrapText="1" readingOrder="1"/>
    </xf>
    <xf numFmtId="170" fontId="54" fillId="33" borderId="12" xfId="0" applyNumberFormat="1" applyFont="1" applyFill="1" applyBorder="1" applyAlignment="1">
      <alignment horizontal="center" vertical="top" wrapText="1"/>
    </xf>
    <xf numFmtId="170" fontId="54" fillId="33" borderId="13" xfId="0" applyNumberFormat="1" applyFont="1" applyFill="1" applyBorder="1" applyAlignment="1">
      <alignment horizontal="center" vertical="top" wrapText="1"/>
    </xf>
    <xf numFmtId="170" fontId="54" fillId="33" borderId="14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 readingOrder="1"/>
    </xf>
    <xf numFmtId="0" fontId="53" fillId="0" borderId="0" xfId="0" applyFont="1" applyBorder="1" applyAlignment="1">
      <alignment horizontal="center" vertical="top" wrapText="1" readingOrder="1"/>
    </xf>
    <xf numFmtId="0" fontId="53" fillId="0" borderId="0" xfId="0" applyFont="1" applyBorder="1" applyAlignment="1">
      <alignment horizontal="center" vertical="top" readingOrder="1"/>
    </xf>
    <xf numFmtId="0" fontId="52" fillId="0" borderId="0" xfId="0" applyFont="1" applyAlignment="1">
      <alignment horizontal="center" vertical="top" readingOrder="1"/>
    </xf>
    <xf numFmtId="0" fontId="52" fillId="0" borderId="0" xfId="0" applyFont="1" applyBorder="1" applyAlignment="1">
      <alignment horizontal="center" vertical="top" readingOrder="1"/>
    </xf>
    <xf numFmtId="0" fontId="56" fillId="0" borderId="0" xfId="0" applyFont="1" applyAlignment="1">
      <alignment wrapText="1" readingOrder="1"/>
    </xf>
    <xf numFmtId="0" fontId="57" fillId="0" borderId="0" xfId="0" applyFont="1" applyAlignment="1">
      <alignment readingOrder="1"/>
    </xf>
    <xf numFmtId="0" fontId="56" fillId="0" borderId="0" xfId="0" applyFont="1" applyAlignment="1">
      <alignment readingOrder="1"/>
    </xf>
    <xf numFmtId="0" fontId="54" fillId="0" borderId="0" xfId="0" applyFont="1" applyAlignment="1">
      <alignment horizontal="right"/>
    </xf>
    <xf numFmtId="49" fontId="54" fillId="0" borderId="11" xfId="0" applyNumberFormat="1" applyFont="1" applyBorder="1" applyAlignment="1">
      <alignment horizontal="center" vertical="top" wrapText="1"/>
    </xf>
    <xf numFmtId="0" fontId="5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Alignment="1">
      <alignment readingOrder="1"/>
    </xf>
    <xf numFmtId="49" fontId="55" fillId="0" borderId="11" xfId="0" applyNumberFormat="1" applyFont="1" applyBorder="1" applyAlignment="1">
      <alignment horizontal="center" wrapText="1" readingOrder="1"/>
    </xf>
    <xf numFmtId="0" fontId="54" fillId="0" borderId="11" xfId="0" applyFont="1" applyBorder="1" applyAlignment="1">
      <alignment horizontal="center" vertical="top" wrapText="1"/>
    </xf>
    <xf numFmtId="0" fontId="54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49" fontId="55" fillId="0" borderId="11" xfId="0" applyNumberFormat="1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 readingOrder="1"/>
    </xf>
    <xf numFmtId="49" fontId="54" fillId="0" borderId="18" xfId="0" applyNumberFormat="1" applyFont="1" applyBorder="1" applyAlignment="1">
      <alignment horizontal="left" vertical="top" wrapText="1" readingOrder="1"/>
    </xf>
    <xf numFmtId="0" fontId="54" fillId="0" borderId="11" xfId="0" applyNumberFormat="1" applyFont="1" applyBorder="1" applyAlignment="1">
      <alignment horizontal="center" vertical="center" wrapText="1" readingOrder="1"/>
    </xf>
    <xf numFmtId="49" fontId="56" fillId="0" borderId="0" xfId="0" applyNumberFormat="1" applyFont="1" applyAlignment="1">
      <alignment readingOrder="1"/>
    </xf>
    <xf numFmtId="0" fontId="56" fillId="0" borderId="0" xfId="0" applyFont="1" applyAlignment="1">
      <alignment horizontal="center" readingOrder="1"/>
    </xf>
    <xf numFmtId="0" fontId="56" fillId="0" borderId="0" xfId="0" applyFont="1" applyAlignment="1">
      <alignment horizontal="left" readingOrder="1"/>
    </xf>
    <xf numFmtId="49" fontId="54" fillId="0" borderId="0" xfId="0" applyNumberFormat="1" applyFont="1" applyAlignment="1">
      <alignment horizontal="center" vertical="center" readingOrder="1"/>
    </xf>
    <xf numFmtId="0" fontId="54" fillId="0" borderId="0" xfId="0" applyFont="1" applyAlignment="1">
      <alignment readingOrder="1"/>
    </xf>
    <xf numFmtId="0" fontId="54" fillId="0" borderId="0" xfId="0" applyFont="1" applyAlignment="1">
      <alignment horizontal="center" vertical="top" readingOrder="1"/>
    </xf>
    <xf numFmtId="170" fontId="54" fillId="33" borderId="19" xfId="0" applyNumberFormat="1" applyFont="1" applyFill="1" applyBorder="1" applyAlignment="1">
      <alignment horizontal="center" vertical="top" wrapText="1"/>
    </xf>
    <xf numFmtId="170" fontId="54" fillId="33" borderId="20" xfId="0" applyNumberFormat="1" applyFont="1" applyFill="1" applyBorder="1" applyAlignment="1">
      <alignment horizontal="center" vertical="top" wrapText="1"/>
    </xf>
    <xf numFmtId="49" fontId="56" fillId="0" borderId="0" xfId="0" applyNumberFormat="1" applyFont="1" applyAlignment="1">
      <alignment horizontal="center" readingOrder="1"/>
    </xf>
    <xf numFmtId="0" fontId="56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2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top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center" readingOrder="1"/>
    </xf>
    <xf numFmtId="0" fontId="55" fillId="0" borderId="11" xfId="0" applyFont="1" applyBorder="1" applyAlignment="1">
      <alignment horizontal="center" vertical="center" wrapText="1"/>
    </xf>
    <xf numFmtId="170" fontId="55" fillId="33" borderId="11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top" wrapText="1" readingOrder="1"/>
    </xf>
    <xf numFmtId="0" fontId="56" fillId="0" borderId="0" xfId="0" applyFont="1" applyAlignment="1">
      <alignment horizontal="center" vertical="center" wrapText="1" readingOrder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readingOrder="1"/>
    </xf>
    <xf numFmtId="170" fontId="54" fillId="0" borderId="26" xfId="0" applyNumberFormat="1" applyFont="1" applyBorder="1" applyAlignment="1">
      <alignment horizontal="center" vertical="center" wrapText="1"/>
    </xf>
    <xf numFmtId="170" fontId="54" fillId="0" borderId="27" xfId="0" applyNumberFormat="1" applyFont="1" applyBorder="1" applyAlignment="1">
      <alignment horizontal="center" vertical="center" wrapText="1"/>
    </xf>
    <xf numFmtId="170" fontId="54" fillId="0" borderId="28" xfId="0" applyNumberFormat="1" applyFont="1" applyBorder="1" applyAlignment="1">
      <alignment horizontal="center" vertical="center" wrapText="1"/>
    </xf>
    <xf numFmtId="170" fontId="55" fillId="0" borderId="20" xfId="0" applyNumberFormat="1" applyFont="1" applyBorder="1" applyAlignment="1">
      <alignment horizontal="center" vertical="center" wrapText="1"/>
    </xf>
    <xf numFmtId="170" fontId="55" fillId="0" borderId="29" xfId="0" applyNumberFormat="1" applyFont="1" applyBorder="1" applyAlignment="1">
      <alignment horizontal="center" vertical="center" wrapText="1"/>
    </xf>
    <xf numFmtId="170" fontId="55" fillId="0" borderId="13" xfId="0" applyNumberFormat="1" applyFont="1" applyBorder="1" applyAlignment="1">
      <alignment horizontal="center" vertical="center" wrapText="1"/>
    </xf>
    <xf numFmtId="170" fontId="55" fillId="0" borderId="1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 readingOrder="1"/>
    </xf>
    <xf numFmtId="0" fontId="51" fillId="0" borderId="0" xfId="0" applyFont="1" applyAlignment="1">
      <alignment horizontal="center" vertical="top" readingOrder="1"/>
    </xf>
    <xf numFmtId="0" fontId="54" fillId="0" borderId="0" xfId="0" applyFont="1" applyAlignment="1">
      <alignment horizontal="center" vertical="center" readingOrder="1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 readingOrder="1"/>
    </xf>
    <xf numFmtId="0" fontId="55" fillId="33" borderId="30" xfId="0" applyFont="1" applyFill="1" applyBorder="1" applyAlignment="1">
      <alignment horizontal="center" vertical="center" wrapText="1" readingOrder="1"/>
    </xf>
    <xf numFmtId="0" fontId="54" fillId="33" borderId="20" xfId="0" applyFont="1" applyFill="1" applyBorder="1" applyAlignment="1">
      <alignment horizontal="center" vertical="center" wrapText="1" readingOrder="1"/>
    </xf>
    <xf numFmtId="0" fontId="54" fillId="33" borderId="13" xfId="0" applyFont="1" applyFill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center" vertical="center" readingOrder="1"/>
    </xf>
    <xf numFmtId="0" fontId="52" fillId="0" borderId="0" xfId="0" applyFont="1" applyBorder="1" applyAlignment="1">
      <alignment horizontal="center" vertical="center" readingOrder="1"/>
    </xf>
    <xf numFmtId="0" fontId="52" fillId="0" borderId="0" xfId="0" applyFont="1" applyAlignment="1">
      <alignment horizontal="center" vertical="center" readingOrder="1"/>
    </xf>
    <xf numFmtId="0" fontId="54" fillId="0" borderId="11" xfId="0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 readingOrder="1"/>
    </xf>
    <xf numFmtId="49" fontId="54" fillId="0" borderId="11" xfId="0" applyNumberFormat="1" applyFont="1" applyBorder="1" applyAlignment="1">
      <alignment horizontal="left" vertical="center" wrapText="1" readingOrder="1"/>
    </xf>
    <xf numFmtId="0" fontId="51" fillId="0" borderId="0" xfId="0" applyFont="1" applyAlignment="1">
      <alignment horizontal="left" vertical="center" readingOrder="1"/>
    </xf>
    <xf numFmtId="0" fontId="56" fillId="0" borderId="0" xfId="0" applyFont="1" applyFill="1" applyAlignment="1">
      <alignment vertic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vertical="top" wrapText="1"/>
    </xf>
    <xf numFmtId="170" fontId="55" fillId="13" borderId="11" xfId="0" applyNumberFormat="1" applyFont="1" applyFill="1" applyBorder="1" applyAlignment="1">
      <alignment horizontal="center" vertical="center"/>
    </xf>
    <xf numFmtId="170" fontId="54" fillId="13" borderId="11" xfId="0" applyNumberFormat="1" applyFont="1" applyFill="1" applyBorder="1" applyAlignment="1">
      <alignment horizontal="center" vertical="center"/>
    </xf>
    <xf numFmtId="170" fontId="54" fillId="33" borderId="11" xfId="0" applyNumberFormat="1" applyFont="1" applyFill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170" fontId="54" fillId="0" borderId="31" xfId="0" applyNumberFormat="1" applyFont="1" applyBorder="1" applyAlignment="1">
      <alignment horizontal="center" vertical="center" wrapText="1" readingOrder="1"/>
    </xf>
    <xf numFmtId="170" fontId="54" fillId="0" borderId="31" xfId="0" applyNumberFormat="1" applyFont="1" applyBorder="1" applyAlignment="1">
      <alignment horizontal="center" vertical="center" wrapText="1"/>
    </xf>
    <xf numFmtId="170" fontId="54" fillId="0" borderId="21" xfId="0" applyNumberFormat="1" applyFont="1" applyBorder="1" applyAlignment="1">
      <alignment horizontal="center" vertical="center" wrapText="1" readingOrder="1"/>
    </xf>
    <xf numFmtId="0" fontId="54" fillId="0" borderId="0" xfId="0" applyFont="1" applyBorder="1" applyAlignment="1">
      <alignment vertical="top" wrapText="1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170" fontId="55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170" fontId="54" fillId="33" borderId="11" xfId="0" applyNumberFormat="1" applyFont="1" applyFill="1" applyBorder="1" applyAlignment="1">
      <alignment horizontal="center" vertical="center"/>
    </xf>
    <xf numFmtId="170" fontId="56" fillId="0" borderId="0" xfId="0" applyNumberFormat="1" applyFont="1" applyAlignment="1">
      <alignment/>
    </xf>
    <xf numFmtId="170" fontId="55" fillId="13" borderId="11" xfId="0" applyNumberFormat="1" applyFont="1" applyFill="1" applyBorder="1" applyAlignment="1">
      <alignment horizontal="center" vertical="center" wrapText="1"/>
    </xf>
    <xf numFmtId="170" fontId="54" fillId="13" borderId="11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Alignment="1">
      <alignment/>
    </xf>
    <xf numFmtId="0" fontId="55" fillId="33" borderId="32" xfId="0" applyFont="1" applyFill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left" vertical="top" wrapText="1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 readingOrder="1"/>
    </xf>
    <xf numFmtId="49" fontId="54" fillId="0" borderId="21" xfId="0" applyNumberFormat="1" applyFont="1" applyBorder="1" applyAlignment="1">
      <alignment horizontal="left" vertical="center" wrapText="1" readingOrder="1"/>
    </xf>
    <xf numFmtId="9" fontId="54" fillId="0" borderId="21" xfId="0" applyNumberFormat="1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21" xfId="0" applyNumberFormat="1" applyFon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170" fontId="54" fillId="33" borderId="15" xfId="0" applyNumberFormat="1" applyFont="1" applyFill="1" applyBorder="1" applyAlignment="1">
      <alignment horizontal="center" vertical="center" wrapText="1"/>
    </xf>
    <xf numFmtId="170" fontId="54" fillId="0" borderId="31" xfId="0" applyNumberFormat="1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0" fontId="54" fillId="0" borderId="15" xfId="0" applyNumberFormat="1" applyFont="1" applyBorder="1" applyAlignment="1">
      <alignment horizontal="center" vertical="center" wrapText="1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 readingOrder="1"/>
    </xf>
    <xf numFmtId="0" fontId="54" fillId="0" borderId="15" xfId="0" applyFont="1" applyBorder="1" applyAlignment="1">
      <alignment horizontal="center" vertical="center" wrapText="1"/>
    </xf>
    <xf numFmtId="170" fontId="54" fillId="0" borderId="21" xfId="0" applyNumberFormat="1" applyFont="1" applyBorder="1" applyAlignment="1">
      <alignment horizontal="center" vertical="center" wrapText="1" readingOrder="1"/>
    </xf>
    <xf numFmtId="170" fontId="54" fillId="33" borderId="15" xfId="0" applyNumberFormat="1" applyFont="1" applyFill="1" applyBorder="1" applyAlignment="1">
      <alignment horizontal="center" vertical="center" wrapText="1"/>
    </xf>
    <xf numFmtId="170" fontId="54" fillId="33" borderId="15" xfId="0" applyNumberFormat="1" applyFont="1" applyFill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4" fillId="33" borderId="3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54" fillId="0" borderId="33" xfId="0" applyFont="1" applyBorder="1" applyAlignment="1">
      <alignment horizontal="center" vertical="center" wrapText="1"/>
    </xf>
    <xf numFmtId="170" fontId="54" fillId="33" borderId="3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vertical="center" wrapText="1"/>
    </xf>
    <xf numFmtId="170" fontId="54" fillId="0" borderId="11" xfId="0" applyNumberFormat="1" applyFont="1" applyBorder="1" applyAlignment="1">
      <alignment vertical="center" wrapText="1" readingOrder="1"/>
    </xf>
    <xf numFmtId="0" fontId="54" fillId="0" borderId="0" xfId="0" applyFont="1" applyAlignment="1">
      <alignment horizontal="center" wrapText="1"/>
    </xf>
    <xf numFmtId="0" fontId="55" fillId="0" borderId="22" xfId="0" applyFont="1" applyBorder="1" applyAlignment="1">
      <alignment horizontal="center"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4" fillId="0" borderId="23" xfId="0" applyFont="1" applyBorder="1" applyAlignment="1">
      <alignment horizontal="center" vertical="center" wrapText="1" readingOrder="1"/>
    </xf>
    <xf numFmtId="170" fontId="54" fillId="0" borderId="26" xfId="0" applyNumberFormat="1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center" wrapText="1" readingOrder="1"/>
    </xf>
    <xf numFmtId="170" fontId="54" fillId="0" borderId="27" xfId="0" applyNumberFormat="1" applyFont="1" applyBorder="1" applyAlignment="1">
      <alignment horizontal="center" vertical="top" wrapText="1"/>
    </xf>
    <xf numFmtId="170" fontId="54" fillId="0" borderId="28" xfId="0" applyNumberFormat="1" applyFont="1" applyBorder="1" applyAlignment="1">
      <alignment horizontal="center" vertical="top" wrapText="1"/>
    </xf>
    <xf numFmtId="49" fontId="54" fillId="0" borderId="21" xfId="0" applyNumberFormat="1" applyFont="1" applyBorder="1" applyAlignment="1">
      <alignment vertical="top" wrapText="1" readingOrder="1"/>
    </xf>
    <xf numFmtId="49" fontId="54" fillId="0" borderId="11" xfId="0" applyNumberFormat="1" applyFont="1" applyBorder="1" applyAlignment="1">
      <alignment vertical="top" wrapText="1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2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center" vertical="top" wrapText="1" readingOrder="1"/>
    </xf>
    <xf numFmtId="0" fontId="54" fillId="0" borderId="21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top" wrapText="1" readingOrder="1"/>
    </xf>
    <xf numFmtId="0" fontId="54" fillId="0" borderId="11" xfId="0" applyFont="1" applyBorder="1" applyAlignment="1">
      <alignment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4" fillId="0" borderId="18" xfId="0" applyNumberFormat="1" applyFon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left" vertical="top" wrapText="1" readingOrder="1"/>
    </xf>
    <xf numFmtId="49" fontId="54" fillId="0" borderId="11" xfId="0" applyNumberFormat="1" applyFont="1" applyBorder="1" applyAlignment="1">
      <alignment horizontal="center" vertical="top" readingOrder="1"/>
    </xf>
    <xf numFmtId="49" fontId="54" fillId="0" borderId="15" xfId="0" applyNumberFormat="1" applyFont="1" applyBorder="1" applyAlignment="1">
      <alignment horizontal="center" vertical="top" readingOrder="1"/>
    </xf>
    <xf numFmtId="49" fontId="54" fillId="0" borderId="21" xfId="0" applyNumberFormat="1" applyFont="1" applyBorder="1" applyAlignment="1">
      <alignment horizontal="center" vertical="top" readingOrder="1"/>
    </xf>
    <xf numFmtId="170" fontId="51" fillId="0" borderId="0" xfId="0" applyNumberFormat="1" applyFont="1" applyAlignment="1">
      <alignment horizontal="center" vertical="center" readingOrder="1"/>
    </xf>
    <xf numFmtId="49" fontId="55" fillId="0" borderId="21" xfId="0" applyNumberFormat="1" applyFont="1" applyBorder="1" applyAlignment="1">
      <alignment horizontal="center" vertical="center" wrapText="1" readingOrder="1"/>
    </xf>
    <xf numFmtId="49" fontId="54" fillId="0" borderId="34" xfId="0" applyNumberFormat="1" applyFont="1" applyBorder="1" applyAlignment="1">
      <alignment horizontal="center" vertical="top" wrapText="1" readingOrder="1"/>
    </xf>
    <xf numFmtId="49" fontId="55" fillId="0" borderId="35" xfId="0" applyNumberFormat="1" applyFont="1" applyBorder="1" applyAlignment="1">
      <alignment horizontal="left" vertical="top" wrapText="1" readingOrder="1"/>
    </xf>
    <xf numFmtId="49" fontId="54" fillId="0" borderId="35" xfId="0" applyNumberFormat="1" applyFont="1" applyBorder="1" applyAlignment="1">
      <alignment horizontal="center" vertical="top" wrapText="1" readingOrder="1"/>
    </xf>
    <xf numFmtId="0" fontId="54" fillId="0" borderId="11" xfId="0" applyFont="1" applyBorder="1" applyAlignment="1">
      <alignment horizontal="left" vertical="top" wrapText="1"/>
    </xf>
    <xf numFmtId="170" fontId="55" fillId="0" borderId="1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left" vertical="top" wrapText="1" readingOrder="1"/>
    </xf>
    <xf numFmtId="49" fontId="54" fillId="0" borderId="11" xfId="0" applyNumberFormat="1" applyFont="1" applyBorder="1" applyAlignment="1">
      <alignment horizontal="left" vertical="top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170" fontId="54" fillId="33" borderId="11" xfId="0" applyNumberFormat="1" applyFont="1" applyFill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5" fillId="0" borderId="15" xfId="0" applyNumberFormat="1" applyFon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170" fontId="55" fillId="0" borderId="15" xfId="0" applyNumberFormat="1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3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top" wrapText="1" readingOrder="1"/>
    </xf>
    <xf numFmtId="170" fontId="54" fillId="0" borderId="15" xfId="0" applyNumberFormat="1" applyFont="1" applyBorder="1" applyAlignment="1">
      <alignment horizontal="center" vertical="top" wrapText="1"/>
    </xf>
    <xf numFmtId="170" fontId="54" fillId="0" borderId="11" xfId="0" applyNumberFormat="1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 readingOrder="1"/>
    </xf>
    <xf numFmtId="9" fontId="54" fillId="0" borderId="15" xfId="0" applyNumberFormat="1" applyFont="1" applyBorder="1" applyAlignment="1">
      <alignment horizontal="center" vertical="top" wrapText="1" readingOrder="1"/>
    </xf>
    <xf numFmtId="0" fontId="54" fillId="0" borderId="11" xfId="0" applyFont="1" applyBorder="1" applyAlignment="1">
      <alignment horizontal="center" vertical="top" wrapText="1" readingOrder="1"/>
    </xf>
    <xf numFmtId="49" fontId="55" fillId="0" borderId="36" xfId="0" applyNumberFormat="1" applyFont="1" applyBorder="1" applyAlignment="1">
      <alignment horizontal="left" vertical="center" wrapText="1" readingOrder="1"/>
    </xf>
    <xf numFmtId="49" fontId="54" fillId="0" borderId="37" xfId="0" applyNumberFormat="1" applyFont="1" applyBorder="1" applyAlignment="1">
      <alignment horizontal="center" vertical="center" wrapText="1" readingOrder="1"/>
    </xf>
    <xf numFmtId="49" fontId="55" fillId="0" borderId="15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center" wrapText="1"/>
    </xf>
    <xf numFmtId="0" fontId="55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center" vertical="center" wrapText="1"/>
    </xf>
    <xf numFmtId="170" fontId="52" fillId="0" borderId="11" xfId="0" applyNumberFormat="1" applyFont="1" applyBorder="1" applyAlignment="1">
      <alignment horizontal="center" readingOrder="1"/>
    </xf>
    <xf numFmtId="0" fontId="52" fillId="0" borderId="11" xfId="0" applyFont="1" applyBorder="1" applyAlignment="1">
      <alignment horizontal="center" readingOrder="1"/>
    </xf>
    <xf numFmtId="0" fontId="55" fillId="0" borderId="15" xfId="0" applyFont="1" applyBorder="1" applyAlignment="1">
      <alignment vertical="top" wrapText="1"/>
    </xf>
    <xf numFmtId="170" fontId="54" fillId="0" borderId="11" xfId="0" applyNumberFormat="1" applyFont="1" applyBorder="1" applyAlignment="1">
      <alignment horizontal="center" vertical="top" wrapText="1" readingOrder="1"/>
    </xf>
    <xf numFmtId="170" fontId="55" fillId="0" borderId="41" xfId="0" applyNumberFormat="1" applyFont="1" applyBorder="1" applyAlignment="1">
      <alignment horizontal="center" vertical="top" wrapText="1"/>
    </xf>
    <xf numFmtId="170" fontId="55" fillId="0" borderId="42" xfId="0" applyNumberFormat="1" applyFont="1" applyBorder="1" applyAlignment="1">
      <alignment horizontal="center" vertical="top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left" vertical="top" wrapText="1"/>
    </xf>
    <xf numFmtId="170" fontId="54" fillId="0" borderId="11" xfId="0" applyNumberFormat="1" applyFont="1" applyBorder="1" applyAlignment="1">
      <alignment horizontal="center" vertical="top" wrapText="1"/>
    </xf>
    <xf numFmtId="170" fontId="55" fillId="0" borderId="11" xfId="0" applyNumberFormat="1" applyFont="1" applyBorder="1" applyAlignment="1">
      <alignment horizontal="center" vertical="top" wrapText="1"/>
    </xf>
    <xf numFmtId="0" fontId="55" fillId="0" borderId="43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horizontal="left" vertical="center" wrapText="1" readingOrder="1"/>
    </xf>
    <xf numFmtId="170" fontId="55" fillId="0" borderId="42" xfId="0" applyNumberFormat="1" applyFont="1" applyBorder="1" applyAlignment="1">
      <alignment horizontal="center" vertical="center" wrapText="1" readingOrder="1"/>
    </xf>
    <xf numFmtId="170" fontId="55" fillId="0" borderId="44" xfId="0" applyNumberFormat="1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center" vertical="top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49" fontId="54" fillId="0" borderId="15" xfId="0" applyNumberFormat="1" applyFont="1" applyBorder="1" applyAlignment="1">
      <alignment horizontal="center" vertical="center" wrapText="1" readingOrder="1"/>
    </xf>
    <xf numFmtId="170" fontId="55" fillId="0" borderId="15" xfId="0" applyNumberFormat="1" applyFon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left" vertical="top" wrapText="1" readingOrder="1"/>
    </xf>
    <xf numFmtId="0" fontId="54" fillId="0" borderId="11" xfId="0" applyFont="1" applyBorder="1" applyAlignment="1">
      <alignment horizontal="center" vertical="center" wrapText="1"/>
    </xf>
    <xf numFmtId="170" fontId="55" fillId="0" borderId="31" xfId="0" applyNumberFormat="1" applyFont="1" applyBorder="1" applyAlignment="1">
      <alignment horizontal="center" vertical="center" wrapText="1" readingOrder="1"/>
    </xf>
    <xf numFmtId="170" fontId="55" fillId="0" borderId="2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  <xf numFmtId="170" fontId="55" fillId="0" borderId="15" xfId="0" applyNumberFormat="1" applyFont="1" applyBorder="1" applyAlignment="1">
      <alignment horizontal="center" vertical="center" wrapText="1"/>
    </xf>
    <xf numFmtId="170" fontId="54" fillId="0" borderId="31" xfId="0" applyNumberFormat="1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70" fontId="54" fillId="0" borderId="2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5" fillId="0" borderId="11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top" wrapText="1" readingOrder="1"/>
    </xf>
    <xf numFmtId="0" fontId="55" fillId="0" borderId="15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top" wrapText="1" readingOrder="1"/>
    </xf>
    <xf numFmtId="49" fontId="54" fillId="0" borderId="11" xfId="0" applyNumberFormat="1" applyFon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49" fontId="54" fillId="0" borderId="11" xfId="0" applyNumberFormat="1" applyFont="1" applyBorder="1" applyAlignment="1">
      <alignment horizontal="left" vertical="top" wrapText="1" readingOrder="1"/>
    </xf>
    <xf numFmtId="0" fontId="54" fillId="0" borderId="11" xfId="0" applyFont="1" applyBorder="1" applyAlignment="1">
      <alignment horizontal="center" vertical="top" wrapText="1" readingOrder="1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wrapText="1" readingOrder="1"/>
    </xf>
    <xf numFmtId="0" fontId="54" fillId="0" borderId="11" xfId="0" applyFont="1" applyBorder="1" applyAlignment="1">
      <alignment horizontal="center" wrapText="1"/>
    </xf>
    <xf numFmtId="170" fontId="54" fillId="33" borderId="11" xfId="0" applyNumberFormat="1" applyFont="1" applyFill="1" applyBorder="1" applyAlignment="1">
      <alignment horizontal="center" vertical="center" wrapText="1" readingOrder="1"/>
    </xf>
    <xf numFmtId="170" fontId="55" fillId="33" borderId="11" xfId="0" applyNumberFormat="1" applyFont="1" applyFill="1" applyBorder="1" applyAlignment="1">
      <alignment horizontal="center" vertical="center" wrapText="1" readingOrder="1"/>
    </xf>
    <xf numFmtId="0" fontId="54" fillId="0" borderId="4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 readingOrder="1"/>
    </xf>
    <xf numFmtId="49" fontId="54" fillId="0" borderId="11" xfId="57" applyNumberFormat="1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vertical="top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4" fillId="0" borderId="15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top" wrapText="1"/>
    </xf>
    <xf numFmtId="0" fontId="55" fillId="0" borderId="15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170" fontId="55" fillId="0" borderId="21" xfId="0" applyNumberFormat="1" applyFont="1" applyBorder="1" applyAlignment="1">
      <alignment horizontal="center" vertical="center" wrapText="1" readingOrder="1"/>
    </xf>
    <xf numFmtId="0" fontId="54" fillId="0" borderId="21" xfId="0" applyFont="1" applyBorder="1" applyAlignment="1">
      <alignment horizontal="center" vertical="top" wrapText="1"/>
    </xf>
    <xf numFmtId="170" fontId="54" fillId="33" borderId="11" xfId="0" applyNumberFormat="1" applyFont="1" applyFill="1" applyBorder="1" applyAlignment="1">
      <alignment horizontal="center" vertical="center" wrapText="1"/>
    </xf>
    <xf numFmtId="170" fontId="55" fillId="0" borderId="3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 readingOrder="1"/>
    </xf>
    <xf numFmtId="170" fontId="54" fillId="33" borderId="11" xfId="0" applyNumberFormat="1" applyFont="1" applyFill="1" applyBorder="1" applyAlignment="1">
      <alignment horizontal="center" vertical="center" wrapText="1"/>
    </xf>
    <xf numFmtId="170" fontId="55" fillId="0" borderId="15" xfId="0" applyNumberFormat="1" applyFont="1" applyBorder="1" applyAlignment="1">
      <alignment horizontal="center" vertical="center" wrapText="1" readingOrder="1"/>
    </xf>
    <xf numFmtId="170" fontId="55" fillId="0" borderId="31" xfId="0" applyNumberFormat="1" applyFont="1" applyBorder="1" applyAlignment="1">
      <alignment horizontal="center" vertical="center" wrapText="1" readingOrder="1"/>
    </xf>
    <xf numFmtId="170" fontId="55" fillId="0" borderId="21" xfId="0" applyNumberFormat="1" applyFont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21" xfId="0" applyNumberFormat="1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 readingOrder="1"/>
    </xf>
    <xf numFmtId="170" fontId="54" fillId="0" borderId="3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center" vertical="center" wrapText="1" readingOrder="1"/>
    </xf>
    <xf numFmtId="170" fontId="54" fillId="0" borderId="15" xfId="0" applyNumberFormat="1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54" fillId="0" borderId="31" xfId="0" applyFont="1" applyBorder="1" applyAlignment="1">
      <alignment horizontal="center" vertical="center" wrapText="1"/>
    </xf>
    <xf numFmtId="170" fontId="54" fillId="33" borderId="15" xfId="0" applyNumberFormat="1" applyFont="1" applyFill="1" applyBorder="1" applyAlignment="1">
      <alignment horizontal="center" vertical="center" wrapText="1"/>
    </xf>
    <xf numFmtId="170" fontId="54" fillId="0" borderId="31" xfId="0" applyNumberFormat="1" applyFont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vertical="top" wrapText="1"/>
    </xf>
    <xf numFmtId="0" fontId="54" fillId="0" borderId="33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 vertical="center" wrapText="1" readingOrder="1"/>
    </xf>
    <xf numFmtId="0" fontId="54" fillId="0" borderId="21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top" wrapText="1" readingOrder="1"/>
    </xf>
    <xf numFmtId="170" fontId="55" fillId="0" borderId="11" xfId="0" applyNumberFormat="1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vertical="top" wrapText="1"/>
    </xf>
    <xf numFmtId="170" fontId="55" fillId="0" borderId="15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 vertical="top" wrapText="1" readingOrder="1"/>
    </xf>
    <xf numFmtId="170" fontId="54" fillId="33" borderId="31" xfId="0" applyNumberFormat="1" applyFont="1" applyFill="1" applyBorder="1" applyAlignment="1">
      <alignment horizontal="center" vertical="center" wrapText="1"/>
    </xf>
    <xf numFmtId="170" fontId="54" fillId="33" borderId="15" xfId="0" applyNumberFormat="1" applyFont="1" applyFill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left" vertical="center" wrapText="1" readingOrder="1"/>
    </xf>
    <xf numFmtId="0" fontId="54" fillId="0" borderId="2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8" xfId="0" applyFont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top" wrapText="1"/>
    </xf>
    <xf numFmtId="0" fontId="60" fillId="33" borderId="35" xfId="0" applyFont="1" applyFill="1" applyBorder="1" applyAlignment="1">
      <alignment horizontal="center" vertical="top" wrapText="1"/>
    </xf>
    <xf numFmtId="0" fontId="60" fillId="33" borderId="47" xfId="0" applyFont="1" applyFill="1" applyBorder="1" applyAlignment="1">
      <alignment horizontal="center" vertical="top" wrapText="1"/>
    </xf>
    <xf numFmtId="170" fontId="55" fillId="33" borderId="48" xfId="0" applyNumberFormat="1" applyFont="1" applyFill="1" applyBorder="1" applyAlignment="1">
      <alignment horizontal="left" vertical="center"/>
    </xf>
    <xf numFmtId="170" fontId="55" fillId="33" borderId="49" xfId="0" applyNumberFormat="1" applyFont="1" applyFill="1" applyBorder="1" applyAlignment="1">
      <alignment horizontal="left" vertical="center"/>
    </xf>
    <xf numFmtId="170" fontId="55" fillId="33" borderId="37" xfId="0" applyNumberFormat="1" applyFont="1" applyFill="1" applyBorder="1" applyAlignment="1">
      <alignment horizontal="left" vertical="center"/>
    </xf>
    <xf numFmtId="1" fontId="54" fillId="33" borderId="11" xfId="0" applyNumberFormat="1" applyFont="1" applyFill="1" applyBorder="1" applyAlignment="1">
      <alignment horizontal="center" vertical="center" wrapText="1"/>
    </xf>
    <xf numFmtId="170" fontId="54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170" fontId="54" fillId="13" borderId="46" xfId="0" applyNumberFormat="1" applyFont="1" applyFill="1" applyBorder="1" applyAlignment="1">
      <alignment horizontal="center" vertical="center" wrapText="1"/>
    </xf>
    <xf numFmtId="170" fontId="54" fillId="13" borderId="33" xfId="0" applyNumberFormat="1" applyFont="1" applyFill="1" applyBorder="1" applyAlignment="1">
      <alignment horizontal="center" vertical="center" wrapText="1"/>
    </xf>
    <xf numFmtId="170" fontId="61" fillId="33" borderId="11" xfId="0" applyNumberFormat="1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left"/>
    </xf>
    <xf numFmtId="0" fontId="55" fillId="33" borderId="49" xfId="0" applyFont="1" applyFill="1" applyBorder="1" applyAlignment="1">
      <alignment horizontal="left"/>
    </xf>
    <xf numFmtId="0" fontId="55" fillId="33" borderId="37" xfId="0" applyFont="1" applyFill="1" applyBorder="1" applyAlignment="1">
      <alignment horizontal="left"/>
    </xf>
    <xf numFmtId="170" fontId="54" fillId="0" borderId="48" xfId="0" applyNumberFormat="1" applyFont="1" applyBorder="1" applyAlignment="1">
      <alignment horizontal="center" vertical="top" wrapText="1"/>
    </xf>
    <xf numFmtId="170" fontId="54" fillId="0" borderId="49" xfId="0" applyNumberFormat="1" applyFont="1" applyBorder="1" applyAlignment="1">
      <alignment horizontal="center" vertical="top" wrapText="1"/>
    </xf>
    <xf numFmtId="170" fontId="54" fillId="0" borderId="37" xfId="0" applyNumberFormat="1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170" fontId="55" fillId="0" borderId="15" xfId="0" applyNumberFormat="1" applyFont="1" applyBorder="1" applyAlignment="1">
      <alignment horizontal="center" vertical="center" wrapText="1" readingOrder="1"/>
    </xf>
    <xf numFmtId="170" fontId="55" fillId="0" borderId="31" xfId="0" applyNumberFormat="1" applyFont="1" applyBorder="1" applyAlignment="1">
      <alignment horizontal="center" vertical="center" wrapText="1" readingOrder="1"/>
    </xf>
    <xf numFmtId="170" fontId="55" fillId="0" borderId="21" xfId="0" applyNumberFormat="1" applyFont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wrapText="1" readingOrder="1"/>
    </xf>
    <xf numFmtId="0" fontId="0" fillId="0" borderId="11" xfId="0" applyBorder="1" applyAlignment="1">
      <alignment horizontal="left" wrapText="1" readingOrder="1"/>
    </xf>
    <xf numFmtId="0" fontId="54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15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4" fillId="0" borderId="15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 readingOrder="1"/>
    </xf>
    <xf numFmtId="0" fontId="54" fillId="0" borderId="21" xfId="0" applyFont="1" applyBorder="1" applyAlignment="1">
      <alignment horizontal="center" vertical="center" wrapText="1" readingOrder="1"/>
    </xf>
    <xf numFmtId="170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54" fillId="0" borderId="33" xfId="0" applyFont="1" applyBorder="1" applyAlignment="1">
      <alignment horizontal="left" vertical="center" wrapText="1" readingOrder="1"/>
    </xf>
    <xf numFmtId="0" fontId="0" fillId="0" borderId="34" xfId="0" applyBorder="1" applyAlignment="1">
      <alignment horizontal="left" vertical="center" wrapText="1" readingOrder="1"/>
    </xf>
    <xf numFmtId="49" fontId="54" fillId="0" borderId="15" xfId="0" applyNumberFormat="1" applyFont="1" applyBorder="1" applyAlignment="1">
      <alignment horizontal="left" vertical="top" wrapText="1" readingOrder="1"/>
    </xf>
    <xf numFmtId="49" fontId="54" fillId="0" borderId="31" xfId="0" applyNumberFormat="1" applyFont="1" applyBorder="1" applyAlignment="1">
      <alignment horizontal="left" vertical="top" wrapText="1" readingOrder="1"/>
    </xf>
    <xf numFmtId="0" fontId="0" fillId="0" borderId="31" xfId="0" applyBorder="1" applyAlignment="1">
      <alignment horizontal="left" vertical="top" wrapText="1" readingOrder="1"/>
    </xf>
    <xf numFmtId="0" fontId="0" fillId="0" borderId="21" xfId="0" applyBorder="1" applyAlignment="1">
      <alignment horizontal="left" vertical="top" wrapText="1" readingOrder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0" fontId="55" fillId="0" borderId="43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 readingOrder="1"/>
    </xf>
    <xf numFmtId="170" fontId="54" fillId="0" borderId="21" xfId="0" applyNumberFormat="1" applyFont="1" applyBorder="1" applyAlignment="1">
      <alignment horizontal="center" vertical="center" wrapText="1" readingOrder="1"/>
    </xf>
    <xf numFmtId="9" fontId="54" fillId="0" borderId="11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70" fontId="55" fillId="0" borderId="51" xfId="0" applyNumberFormat="1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left" vertical="center" wrapText="1" readingOrder="1"/>
    </xf>
    <xf numFmtId="0" fontId="0" fillId="0" borderId="31" xfId="0" applyBorder="1" applyAlignment="1">
      <alignment horizontal="left" vertical="center" wrapText="1" readingOrder="1"/>
    </xf>
    <xf numFmtId="0" fontId="0" fillId="0" borderId="21" xfId="0" applyBorder="1" applyAlignment="1">
      <alignment horizontal="left" vertical="center" wrapText="1" readingOrder="1"/>
    </xf>
    <xf numFmtId="170" fontId="54" fillId="0" borderId="31" xfId="0" applyNumberFormat="1" applyFont="1" applyBorder="1" applyAlignment="1">
      <alignment horizontal="center" vertical="center" wrapText="1" readingOrder="1"/>
    </xf>
    <xf numFmtId="170" fontId="55" fillId="0" borderId="52" xfId="0" applyNumberFormat="1" applyFont="1" applyBorder="1" applyAlignment="1">
      <alignment horizontal="center" vertical="center" wrapText="1"/>
    </xf>
    <xf numFmtId="170" fontId="55" fillId="0" borderId="26" xfId="0" applyNumberFormat="1" applyFont="1" applyBorder="1" applyAlignment="1">
      <alignment horizontal="center" vertical="center" wrapText="1"/>
    </xf>
    <xf numFmtId="0" fontId="54" fillId="0" borderId="37" xfId="0" applyFont="1" applyBorder="1" applyAlignment="1">
      <alignment horizontal="left" vertical="center" wrapText="1" readingOrder="1"/>
    </xf>
    <xf numFmtId="49" fontId="54" fillId="0" borderId="15" xfId="57" applyNumberFormat="1" applyFont="1" applyBorder="1" applyAlignment="1">
      <alignment horizontal="center" vertical="center" wrapText="1" readingOrder="1"/>
    </xf>
    <xf numFmtId="49" fontId="0" fillId="0" borderId="31" xfId="0" applyNumberFormat="1" applyBorder="1" applyAlignment="1">
      <alignment horizontal="center" vertical="center" wrapText="1" readingOrder="1"/>
    </xf>
    <xf numFmtId="49" fontId="0" fillId="0" borderId="21" xfId="0" applyNumberFormat="1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 wrapText="1" readingOrder="1"/>
    </xf>
    <xf numFmtId="49" fontId="54" fillId="0" borderId="31" xfId="0" applyNumberFormat="1" applyFont="1" applyBorder="1" applyAlignment="1">
      <alignment horizontal="center" vertical="center" wrapText="1" readingOrder="1"/>
    </xf>
    <xf numFmtId="0" fontId="0" fillId="0" borderId="31" xfId="0" applyBorder="1" applyAlignment="1">
      <alignment vertical="center" wrapText="1" readingOrder="1"/>
    </xf>
    <xf numFmtId="0" fontId="0" fillId="0" borderId="21" xfId="0" applyBorder="1" applyAlignment="1">
      <alignment vertical="center" wrapText="1" readingOrder="1"/>
    </xf>
    <xf numFmtId="49" fontId="54" fillId="0" borderId="21" xfId="0" applyNumberFormat="1" applyFont="1" applyBorder="1" applyAlignment="1">
      <alignment horizontal="center" vertical="center" wrapText="1" readingOrder="1"/>
    </xf>
    <xf numFmtId="170" fontId="54" fillId="0" borderId="15" xfId="0" applyNumberFormat="1" applyFon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0" fillId="0" borderId="21" xfId="0" applyBorder="1" applyAlignment="1">
      <alignment horizontal="center" vertical="top" wrapText="1" readingOrder="1"/>
    </xf>
    <xf numFmtId="0" fontId="54" fillId="0" borderId="31" xfId="0" applyFont="1" applyBorder="1" applyAlignment="1">
      <alignment horizontal="center" vertical="center" wrapText="1"/>
    </xf>
    <xf numFmtId="170" fontId="54" fillId="0" borderId="21" xfId="0" applyNumberFormat="1" applyFont="1" applyBorder="1" applyAlignment="1">
      <alignment horizontal="center" vertical="center" wrapText="1"/>
    </xf>
    <xf numFmtId="170" fontId="54" fillId="0" borderId="31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170" fontId="54" fillId="33" borderId="15" xfId="0" applyNumberFormat="1" applyFont="1" applyFill="1" applyBorder="1" applyAlignment="1">
      <alignment horizontal="center" vertical="center" wrapText="1"/>
    </xf>
    <xf numFmtId="170" fontId="54" fillId="33" borderId="21" xfId="0" applyNumberFormat="1" applyFont="1" applyFill="1" applyBorder="1" applyAlignment="1">
      <alignment horizontal="center" vertical="center" wrapText="1"/>
    </xf>
    <xf numFmtId="170" fontId="55" fillId="33" borderId="15" xfId="0" applyNumberFormat="1" applyFont="1" applyFill="1" applyBorder="1" applyAlignment="1">
      <alignment horizontal="center" vertical="center" wrapText="1" readingOrder="1"/>
    </xf>
    <xf numFmtId="170" fontId="55" fillId="33" borderId="31" xfId="0" applyNumberFormat="1" applyFont="1" applyFill="1" applyBorder="1" applyAlignment="1">
      <alignment horizontal="center" vertical="center" wrapText="1" readingOrder="1"/>
    </xf>
    <xf numFmtId="170" fontId="55" fillId="33" borderId="21" xfId="0" applyNumberFormat="1" applyFont="1" applyFill="1" applyBorder="1" applyAlignment="1">
      <alignment horizontal="center" vertical="center" wrapText="1" readingOrder="1"/>
    </xf>
    <xf numFmtId="170" fontId="54" fillId="0" borderId="53" xfId="0" applyNumberFormat="1" applyFont="1" applyBorder="1" applyAlignment="1">
      <alignment horizontal="center" vertical="center" wrapText="1" readingOrder="1"/>
    </xf>
    <xf numFmtId="170" fontId="55" fillId="0" borderId="41" xfId="0" applyNumberFormat="1" applyFont="1" applyBorder="1" applyAlignment="1">
      <alignment horizontal="center" vertical="center" wrapText="1"/>
    </xf>
    <xf numFmtId="170" fontId="55" fillId="0" borderId="21" xfId="0" applyNumberFormat="1" applyFont="1" applyBorder="1" applyAlignment="1">
      <alignment horizontal="center" vertical="center" wrapText="1"/>
    </xf>
    <xf numFmtId="170" fontId="55" fillId="0" borderId="42" xfId="0" applyNumberFormat="1" applyFont="1" applyBorder="1" applyAlignment="1">
      <alignment horizontal="center" vertical="center" wrapText="1"/>
    </xf>
    <xf numFmtId="170" fontId="55" fillId="0" borderId="54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49" fontId="54" fillId="0" borderId="36" xfId="0" applyNumberFormat="1" applyFont="1" applyBorder="1" applyAlignment="1">
      <alignment horizontal="center" vertical="top" wrapText="1" readingOrder="1"/>
    </xf>
    <xf numFmtId="49" fontId="54" fillId="0" borderId="34" xfId="0" applyNumberFormat="1" applyFont="1" applyBorder="1" applyAlignment="1">
      <alignment horizontal="center" vertical="top" wrapText="1" readingOrder="1"/>
    </xf>
    <xf numFmtId="0" fontId="0" fillId="0" borderId="31" xfId="0" applyBorder="1" applyAlignment="1">
      <alignment vertical="top" wrapText="1" readingOrder="1"/>
    </xf>
    <xf numFmtId="0" fontId="0" fillId="0" borderId="21" xfId="0" applyBorder="1" applyAlignment="1">
      <alignment vertical="top" wrapText="1" readingOrder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horizontal="center" wrapText="1" readingOrder="1"/>
    </xf>
    <xf numFmtId="0" fontId="0" fillId="0" borderId="21" xfId="0" applyBorder="1" applyAlignment="1">
      <alignment horizontal="center" wrapText="1" readingOrder="1"/>
    </xf>
    <xf numFmtId="49" fontId="54" fillId="0" borderId="31" xfId="0" applyNumberFormat="1" applyFont="1" applyBorder="1" applyAlignment="1">
      <alignment horizontal="center" vertical="top" wrapText="1" readingOrder="1"/>
    </xf>
    <xf numFmtId="9" fontId="54" fillId="0" borderId="11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vertical="top" wrapText="1"/>
    </xf>
    <xf numFmtId="0" fontId="54" fillId="0" borderId="48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top" wrapText="1" readingOrder="1"/>
    </xf>
    <xf numFmtId="49" fontId="55" fillId="0" borderId="35" xfId="0" applyNumberFormat="1" applyFont="1" applyBorder="1" applyAlignment="1">
      <alignment horizontal="left" vertical="center" wrapText="1" readingOrder="1"/>
    </xf>
    <xf numFmtId="49" fontId="55" fillId="0" borderId="47" xfId="0" applyNumberFormat="1" applyFont="1" applyBorder="1" applyAlignment="1">
      <alignment horizontal="left" vertical="center" wrapText="1" readingOrder="1"/>
    </xf>
    <xf numFmtId="49" fontId="55" fillId="0" borderId="34" xfId="0" applyNumberFormat="1" applyFont="1" applyBorder="1" applyAlignment="1">
      <alignment horizontal="left" vertical="center" wrapText="1" readingOrder="1"/>
    </xf>
    <xf numFmtId="0" fontId="55" fillId="0" borderId="2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54" fillId="0" borderId="11" xfId="0" applyNumberFormat="1" applyFont="1" applyBorder="1" applyAlignment="1">
      <alignment horizontal="left" vertical="center" wrapText="1" readingOrder="1"/>
    </xf>
    <xf numFmtId="0" fontId="54" fillId="0" borderId="31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54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readingOrder="1"/>
    </xf>
    <xf numFmtId="0" fontId="55" fillId="0" borderId="5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5" fillId="0" borderId="31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57" xfId="0" applyFont="1" applyBorder="1" applyAlignment="1">
      <alignment horizontal="center" vertical="top" wrapText="1"/>
    </xf>
    <xf numFmtId="0" fontId="54" fillId="0" borderId="58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170" fontId="55" fillId="0" borderId="44" xfId="0" applyNumberFormat="1" applyFont="1" applyBorder="1" applyAlignment="1">
      <alignment horizontal="center" vertical="center" wrapText="1"/>
    </xf>
    <xf numFmtId="170" fontId="55" fillId="0" borderId="0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170" fontId="55" fillId="0" borderId="11" xfId="0" applyNumberFormat="1" applyFont="1" applyBorder="1" applyAlignment="1">
      <alignment horizontal="center" vertical="center" wrapText="1" readingOrder="1"/>
    </xf>
    <xf numFmtId="49" fontId="55" fillId="0" borderId="46" xfId="0" applyNumberFormat="1" applyFont="1" applyBorder="1" applyAlignment="1">
      <alignment horizontal="left" vertical="center" wrapText="1" readingOrder="1"/>
    </xf>
    <xf numFmtId="49" fontId="55" fillId="0" borderId="0" xfId="0" applyNumberFormat="1" applyFont="1" applyBorder="1" applyAlignment="1">
      <alignment horizontal="left" vertical="center" wrapText="1" readingOrder="1"/>
    </xf>
    <xf numFmtId="49" fontId="55" fillId="0" borderId="33" xfId="0" applyNumberFormat="1" applyFont="1" applyBorder="1" applyAlignment="1">
      <alignment horizontal="left" vertical="center" wrapText="1" readingOrder="1"/>
    </xf>
    <xf numFmtId="170" fontId="55" fillId="0" borderId="59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left" vertical="center" wrapText="1" readingOrder="1"/>
    </xf>
    <xf numFmtId="0" fontId="0" fillId="0" borderId="31" xfId="0" applyBorder="1" applyAlignment="1">
      <alignment horizontal="left" wrapText="1" readingOrder="1"/>
    </xf>
    <xf numFmtId="0" fontId="0" fillId="0" borderId="21" xfId="0" applyBorder="1" applyAlignment="1">
      <alignment horizontal="left" wrapText="1" readingOrder="1"/>
    </xf>
    <xf numFmtId="49" fontId="55" fillId="0" borderId="48" xfId="0" applyNumberFormat="1" applyFont="1" applyBorder="1" applyAlignment="1">
      <alignment horizontal="left" vertical="center" wrapText="1" readingOrder="1"/>
    </xf>
    <xf numFmtId="49" fontId="55" fillId="0" borderId="49" xfId="0" applyNumberFormat="1" applyFont="1" applyBorder="1" applyAlignment="1">
      <alignment horizontal="left" vertical="center" wrapText="1" readingOrder="1"/>
    </xf>
    <xf numFmtId="49" fontId="55" fillId="0" borderId="37" xfId="0" applyNumberFormat="1" applyFont="1" applyBorder="1" applyAlignment="1">
      <alignment horizontal="left" vertical="center" wrapText="1" readingOrder="1"/>
    </xf>
    <xf numFmtId="49" fontId="54" fillId="0" borderId="11" xfId="0" applyNumberFormat="1" applyFont="1" applyBorder="1" applyAlignment="1">
      <alignment horizontal="center" vertical="top" wrapText="1" readingOrder="1"/>
    </xf>
    <xf numFmtId="0" fontId="55" fillId="0" borderId="15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 readingOrder="1"/>
    </xf>
    <xf numFmtId="0" fontId="0" fillId="0" borderId="31" xfId="0" applyBorder="1" applyAlignment="1">
      <alignment wrapText="1" readingOrder="1"/>
    </xf>
    <xf numFmtId="0" fontId="0" fillId="0" borderId="21" xfId="0" applyBorder="1" applyAlignment="1">
      <alignment wrapText="1" readingOrder="1"/>
    </xf>
    <xf numFmtId="0" fontId="54" fillId="0" borderId="10" xfId="0" applyFont="1" applyBorder="1" applyAlignment="1">
      <alignment horizontal="left" vertical="center" wrapText="1" readingOrder="1"/>
    </xf>
    <xf numFmtId="0" fontId="54" fillId="0" borderId="0" xfId="0" applyFont="1" applyBorder="1" applyAlignment="1">
      <alignment horizontal="left" vertical="center" wrapText="1" readingOrder="1"/>
    </xf>
    <xf numFmtId="0" fontId="0" fillId="0" borderId="47" xfId="0" applyBorder="1" applyAlignment="1">
      <alignment horizontal="left" vertical="center" wrapText="1" readingOrder="1"/>
    </xf>
    <xf numFmtId="0" fontId="54" fillId="0" borderId="36" xfId="0" applyFont="1" applyBorder="1" applyAlignment="1">
      <alignment horizontal="left" vertical="center" wrapText="1" readingOrder="1"/>
    </xf>
    <xf numFmtId="0" fontId="54" fillId="0" borderId="34" xfId="0" applyFont="1" applyBorder="1" applyAlignment="1">
      <alignment horizontal="left" vertical="center" wrapText="1" readingOrder="1"/>
    </xf>
    <xf numFmtId="0" fontId="55" fillId="0" borderId="31" xfId="0" applyFont="1" applyBorder="1" applyAlignment="1">
      <alignment horizontal="left" vertical="center" wrapText="1"/>
    </xf>
    <xf numFmtId="170" fontId="55" fillId="0" borderId="15" xfId="0" applyNumberFormat="1" applyFont="1" applyBorder="1" applyAlignment="1">
      <alignment horizontal="center" vertical="center" wrapText="1"/>
    </xf>
    <xf numFmtId="170" fontId="55" fillId="0" borderId="31" xfId="0" applyNumberFormat="1" applyFont="1" applyBorder="1" applyAlignment="1">
      <alignment horizontal="center" vertical="center" wrapText="1"/>
    </xf>
    <xf numFmtId="0" fontId="55" fillId="0" borderId="60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left" vertical="top" wrapText="1" readingOrder="1"/>
    </xf>
    <xf numFmtId="49" fontId="54" fillId="0" borderId="15" xfId="0" applyNumberFormat="1" applyFont="1" applyBorder="1" applyAlignment="1">
      <alignment vertical="top" wrapText="1" readingOrder="1"/>
    </xf>
    <xf numFmtId="170" fontId="54" fillId="33" borderId="3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70" fontId="54" fillId="33" borderId="15" xfId="0" applyNumberFormat="1" applyFont="1" applyFill="1" applyBorder="1" applyAlignment="1">
      <alignment horizontal="center" vertical="center" wrapText="1" readingOrder="1"/>
    </xf>
    <xf numFmtId="170" fontId="54" fillId="33" borderId="21" xfId="0" applyNumberFormat="1" applyFont="1" applyFill="1" applyBorder="1" applyAlignment="1">
      <alignment horizontal="center" vertical="center" wrapText="1" readingOrder="1"/>
    </xf>
    <xf numFmtId="0" fontId="54" fillId="0" borderId="15" xfId="0" applyFont="1" applyBorder="1" applyAlignment="1">
      <alignment horizontal="left" vertical="center" wrapText="1" readingOrder="1"/>
    </xf>
    <xf numFmtId="0" fontId="54" fillId="0" borderId="31" xfId="0" applyFont="1" applyBorder="1" applyAlignment="1">
      <alignment horizontal="left" vertical="center" wrapText="1" readingOrder="1"/>
    </xf>
    <xf numFmtId="0" fontId="54" fillId="0" borderId="21" xfId="0" applyFont="1" applyBorder="1" applyAlignment="1">
      <alignment horizontal="left" vertical="center" wrapText="1" readingOrder="1"/>
    </xf>
    <xf numFmtId="0" fontId="55" fillId="0" borderId="61" xfId="0" applyFont="1" applyBorder="1" applyAlignment="1">
      <alignment horizontal="left" vertical="center" wrapText="1"/>
    </xf>
    <xf numFmtId="0" fontId="41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 readingOrder="1"/>
    </xf>
    <xf numFmtId="49" fontId="54" fillId="0" borderId="21" xfId="0" applyNumberFormat="1" applyFont="1" applyBorder="1" applyAlignment="1">
      <alignment horizontal="center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54" fillId="0" borderId="11" xfId="0" applyFont="1" applyBorder="1" applyAlignment="1">
      <alignment horizontal="center" vertical="top" wrapText="1" readingOrder="1"/>
    </xf>
    <xf numFmtId="0" fontId="54" fillId="0" borderId="31" xfId="0" applyFont="1" applyBorder="1" applyAlignment="1">
      <alignment horizontal="center" vertical="center" wrapText="1" readingOrder="1"/>
    </xf>
    <xf numFmtId="49" fontId="54" fillId="0" borderId="15" xfId="0" applyNumberFormat="1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6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54" fillId="0" borderId="15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170" fontId="54" fillId="0" borderId="11" xfId="0" applyNumberFormat="1" applyFont="1" applyBorder="1" applyAlignment="1">
      <alignment horizontal="center" vertical="top" wrapText="1"/>
    </xf>
    <xf numFmtId="49" fontId="54" fillId="0" borderId="15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55" fillId="0" borderId="11" xfId="0" applyNumberFormat="1" applyFont="1" applyBorder="1" applyAlignment="1">
      <alignment horizontal="left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54" fillId="0" borderId="53" xfId="0" applyFont="1" applyBorder="1" applyAlignment="1">
      <alignment horizontal="center" vertical="top" wrapText="1"/>
    </xf>
    <xf numFmtId="49" fontId="54" fillId="0" borderId="31" xfId="0" applyNumberFormat="1" applyFont="1" applyBorder="1" applyAlignment="1">
      <alignment horizontal="left" vertical="top" wrapText="1"/>
    </xf>
    <xf numFmtId="49" fontId="55" fillId="0" borderId="31" xfId="0" applyNumberFormat="1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wrapText="1"/>
    </xf>
    <xf numFmtId="0" fontId="54" fillId="0" borderId="36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center" vertical="top" wrapText="1" readingOrder="1"/>
    </xf>
    <xf numFmtId="0" fontId="0" fillId="0" borderId="34" xfId="0" applyBorder="1" applyAlignment="1">
      <alignment horizontal="center" vertical="top" wrapText="1" readingOrder="1"/>
    </xf>
    <xf numFmtId="0" fontId="55" fillId="0" borderId="15" xfId="0" applyFont="1" applyBorder="1" applyAlignment="1">
      <alignment horizontal="left" vertical="top" wrapText="1" readingOrder="1"/>
    </xf>
    <xf numFmtId="0" fontId="54" fillId="0" borderId="18" xfId="0" applyFont="1" applyBorder="1" applyAlignment="1">
      <alignment horizontal="center" vertical="top" wrapText="1" readingOrder="1"/>
    </xf>
    <xf numFmtId="0" fontId="0" fillId="0" borderId="46" xfId="0" applyBorder="1" applyAlignment="1">
      <alignment horizontal="center" vertical="top" wrapText="1" readingOrder="1"/>
    </xf>
    <xf numFmtId="0" fontId="0" fillId="0" borderId="35" xfId="0" applyBorder="1" applyAlignment="1">
      <alignment horizontal="center" vertical="top" wrapText="1" readingOrder="1"/>
    </xf>
    <xf numFmtId="0" fontId="54" fillId="0" borderId="15" xfId="0" applyFont="1" applyBorder="1" applyAlignment="1">
      <alignment horizontal="left" vertical="top" wrapText="1" readingOrder="1"/>
    </xf>
    <xf numFmtId="49" fontId="0" fillId="0" borderId="31" xfId="0" applyNumberFormat="1" applyBorder="1" applyAlignment="1">
      <alignment horizontal="center" vertical="top" wrapText="1" readingOrder="1"/>
    </xf>
    <xf numFmtId="49" fontId="0" fillId="0" borderId="21" xfId="0" applyNumberFormat="1" applyBorder="1" applyAlignment="1">
      <alignment horizontal="center" vertical="top" wrapText="1" readingOrder="1"/>
    </xf>
    <xf numFmtId="0" fontId="54" fillId="0" borderId="18" xfId="0" applyFont="1" applyBorder="1" applyAlignment="1">
      <alignment horizontal="left" vertical="top" wrapText="1" readingOrder="1"/>
    </xf>
    <xf numFmtId="0" fontId="0" fillId="0" borderId="46" xfId="0" applyBorder="1" applyAlignment="1">
      <alignment horizontal="left" vertical="top" wrapText="1" readingOrder="1"/>
    </xf>
    <xf numFmtId="0" fontId="0" fillId="0" borderId="35" xfId="0" applyBorder="1" applyAlignment="1">
      <alignment horizontal="left" vertical="top" wrapText="1" readingOrder="1"/>
    </xf>
    <xf numFmtId="0" fontId="0" fillId="0" borderId="11" xfId="0" applyBorder="1" applyAlignment="1">
      <alignment vertical="top" wrapText="1" readingOrder="1"/>
    </xf>
    <xf numFmtId="0" fontId="54" fillId="0" borderId="34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 readingOrder="1"/>
    </xf>
    <xf numFmtId="0" fontId="0" fillId="0" borderId="11" xfId="0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 readingOrder="1"/>
    </xf>
    <xf numFmtId="170" fontId="55" fillId="0" borderId="41" xfId="0" applyNumberFormat="1" applyFont="1" applyBorder="1" applyAlignment="1">
      <alignment horizontal="center" vertical="top" wrapText="1"/>
    </xf>
    <xf numFmtId="170" fontId="55" fillId="0" borderId="21" xfId="0" applyNumberFormat="1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top" wrapText="1" readingOrder="1"/>
    </xf>
    <xf numFmtId="0" fontId="54" fillId="0" borderId="21" xfId="0" applyFont="1" applyBorder="1" applyAlignment="1">
      <alignment horizontal="center" vertical="top" wrapText="1" readingOrder="1"/>
    </xf>
    <xf numFmtId="0" fontId="54" fillId="0" borderId="21" xfId="0" applyFont="1" applyBorder="1" applyAlignment="1">
      <alignment horizontal="left" vertical="top" wrapText="1" readingOrder="1"/>
    </xf>
    <xf numFmtId="0" fontId="55" fillId="0" borderId="48" xfId="0" applyFont="1" applyBorder="1" applyAlignment="1">
      <alignment horizontal="left" vertical="top" wrapText="1" readingOrder="1"/>
    </xf>
    <xf numFmtId="0" fontId="55" fillId="0" borderId="49" xfId="0" applyFont="1" applyBorder="1" applyAlignment="1">
      <alignment horizontal="left" vertical="top" wrapText="1" readingOrder="1"/>
    </xf>
    <xf numFmtId="0" fontId="55" fillId="0" borderId="47" xfId="0" applyFont="1" applyBorder="1" applyAlignment="1">
      <alignment horizontal="left" vertical="top" wrapText="1" readingOrder="1"/>
    </xf>
    <xf numFmtId="0" fontId="55" fillId="0" borderId="37" xfId="0" applyFont="1" applyBorder="1" applyAlignment="1">
      <alignment horizontal="left" vertical="top" wrapText="1" readingOrder="1"/>
    </xf>
    <xf numFmtId="170" fontId="55" fillId="0" borderId="42" xfId="0" applyNumberFormat="1" applyFont="1" applyBorder="1" applyAlignment="1">
      <alignment horizontal="center" vertical="top" wrapText="1"/>
    </xf>
    <xf numFmtId="170" fontId="55" fillId="0" borderId="54" xfId="0" applyNumberFormat="1" applyFont="1" applyBorder="1" applyAlignment="1">
      <alignment horizontal="center" vertical="top" wrapText="1"/>
    </xf>
    <xf numFmtId="170" fontId="55" fillId="33" borderId="51" xfId="0" applyNumberFormat="1" applyFont="1" applyFill="1" applyBorder="1" applyAlignment="1">
      <alignment horizontal="center" vertical="top" wrapText="1"/>
    </xf>
    <xf numFmtId="170" fontId="55" fillId="33" borderId="14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 readingOrder="1"/>
    </xf>
    <xf numFmtId="0" fontId="55" fillId="0" borderId="35" xfId="0" applyFont="1" applyBorder="1" applyAlignment="1">
      <alignment horizontal="left" vertical="top" wrapText="1" readingOrder="1"/>
    </xf>
    <xf numFmtId="0" fontId="55" fillId="0" borderId="34" xfId="0" applyFont="1" applyBorder="1" applyAlignment="1">
      <alignment horizontal="left" vertical="top" wrapText="1" readingOrder="1"/>
    </xf>
    <xf numFmtId="170" fontId="55" fillId="33" borderId="44" xfId="0" applyNumberFormat="1" applyFont="1" applyFill="1" applyBorder="1" applyAlignment="1">
      <alignment horizontal="center" vertical="top" wrapText="1"/>
    </xf>
    <xf numFmtId="170" fontId="55" fillId="33" borderId="13" xfId="0" applyNumberFormat="1" applyFont="1" applyFill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170" fontId="55" fillId="33" borderId="0" xfId="0" applyNumberFormat="1" applyFont="1" applyFill="1" applyBorder="1" applyAlignment="1">
      <alignment horizontal="center" vertical="top" wrapText="1"/>
    </xf>
    <xf numFmtId="170" fontId="55" fillId="33" borderId="12" xfId="0" applyNumberFormat="1" applyFont="1" applyFill="1" applyBorder="1" applyAlignment="1">
      <alignment horizontal="center" vertical="top" wrapText="1"/>
    </xf>
    <xf numFmtId="0" fontId="55" fillId="0" borderId="62" xfId="0" applyFont="1" applyBorder="1" applyAlignment="1">
      <alignment vertical="top" wrapText="1"/>
    </xf>
    <xf numFmtId="49" fontId="54" fillId="0" borderId="18" xfId="0" applyNumberFormat="1" applyFont="1" applyBorder="1" applyAlignment="1">
      <alignment horizontal="center" vertical="top" wrapText="1" readingOrder="1"/>
    </xf>
    <xf numFmtId="49" fontId="54" fillId="0" borderId="35" xfId="0" applyNumberFormat="1" applyFont="1" applyBorder="1" applyAlignment="1">
      <alignment horizontal="center" vertical="top" wrapText="1" readingOrder="1"/>
    </xf>
    <xf numFmtId="49" fontId="54" fillId="0" borderId="15" xfId="0" applyNumberFormat="1" applyFont="1" applyBorder="1" applyAlignment="1">
      <alignment horizontal="center" vertical="top" readingOrder="1"/>
    </xf>
    <xf numFmtId="49" fontId="54" fillId="0" borderId="21" xfId="0" applyNumberFormat="1" applyFont="1" applyBorder="1" applyAlignment="1">
      <alignment horizontal="center" vertical="top" readingOrder="1"/>
    </xf>
    <xf numFmtId="170" fontId="55" fillId="0" borderId="38" xfId="0" applyNumberFormat="1" applyFont="1" applyBorder="1" applyAlignment="1">
      <alignment horizontal="center" vertical="top" wrapText="1"/>
    </xf>
    <xf numFmtId="170" fontId="55" fillId="0" borderId="14" xfId="0" applyNumberFormat="1" applyFont="1" applyBorder="1" applyAlignment="1">
      <alignment horizontal="center" vertical="top" wrapText="1"/>
    </xf>
    <xf numFmtId="49" fontId="54" fillId="0" borderId="21" xfId="0" applyNumberFormat="1" applyFont="1" applyBorder="1" applyAlignment="1">
      <alignment horizontal="left" vertical="top" wrapText="1" readingOrder="1"/>
    </xf>
    <xf numFmtId="0" fontId="54" fillId="0" borderId="15" xfId="0" applyNumberFormat="1" applyFont="1" applyBorder="1" applyAlignment="1">
      <alignment horizontal="center" vertical="center" wrapText="1" readingOrder="1"/>
    </xf>
    <xf numFmtId="0" fontId="54" fillId="0" borderId="31" xfId="0" applyNumberFormat="1" applyFont="1" applyBorder="1" applyAlignment="1">
      <alignment horizontal="center" vertical="center" wrapText="1" readingOrder="1"/>
    </xf>
    <xf numFmtId="0" fontId="54" fillId="0" borderId="21" xfId="0" applyNumberFormat="1" applyFont="1" applyBorder="1" applyAlignment="1">
      <alignment horizontal="center" vertical="center" wrapText="1" readingOrder="1"/>
    </xf>
    <xf numFmtId="49" fontId="54" fillId="0" borderId="31" xfId="0" applyNumberFormat="1" applyFont="1" applyBorder="1" applyAlignment="1">
      <alignment horizontal="center" vertical="top" readingOrder="1"/>
    </xf>
    <xf numFmtId="0" fontId="55" fillId="0" borderId="11" xfId="0" applyNumberFormat="1" applyFont="1" applyBorder="1" applyAlignment="1" applyProtection="1">
      <alignment horizontal="left" vertical="top" wrapText="1"/>
      <protection locked="0"/>
    </xf>
    <xf numFmtId="0" fontId="55" fillId="0" borderId="43" xfId="0" applyFont="1" applyBorder="1" applyAlignment="1">
      <alignment horizontal="center" vertical="top" wrapText="1"/>
    </xf>
    <xf numFmtId="0" fontId="55" fillId="0" borderId="63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left" vertical="top" wrapText="1"/>
    </xf>
    <xf numFmtId="170" fontId="55" fillId="0" borderId="55" xfId="0" applyNumberFormat="1" applyFont="1" applyBorder="1" applyAlignment="1">
      <alignment horizontal="center" vertical="top" wrapText="1"/>
    </xf>
    <xf numFmtId="170" fontId="55" fillId="0" borderId="13" xfId="0" applyNumberFormat="1" applyFont="1" applyBorder="1" applyAlignment="1">
      <alignment horizontal="center" vertical="top" wrapText="1"/>
    </xf>
    <xf numFmtId="170" fontId="55" fillId="0" borderId="64" xfId="0" applyNumberFormat="1" applyFont="1" applyBorder="1" applyAlignment="1">
      <alignment horizontal="center" vertical="top" wrapText="1"/>
    </xf>
    <xf numFmtId="170" fontId="5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tabSelected="1" zoomScale="85" zoomScaleNormal="85" zoomScaleSheetLayoutView="100" zoomScalePageLayoutView="0" workbookViewId="0" topLeftCell="A1">
      <selection activeCell="A2" sqref="A2:I3"/>
    </sheetView>
  </sheetViews>
  <sheetFormatPr defaultColWidth="9.140625" defaultRowHeight="15"/>
  <cols>
    <col min="1" max="1" width="3.28125" style="127" customWidth="1"/>
    <col min="2" max="2" width="15.8515625" style="59" customWidth="1"/>
    <col min="3" max="3" width="9.57421875" style="59" customWidth="1"/>
    <col min="4" max="4" width="17.8515625" style="59" customWidth="1"/>
    <col min="5" max="5" width="13.7109375" style="59" customWidth="1"/>
    <col min="6" max="6" width="15.140625" style="59" customWidth="1"/>
    <col min="7" max="9" width="16.421875" style="59" customWidth="1"/>
    <col min="10" max="16384" width="9.140625" style="59" customWidth="1"/>
  </cols>
  <sheetData>
    <row r="1" spans="1:12" ht="34.5" customHeight="1">
      <c r="A1" s="343" t="s">
        <v>203</v>
      </c>
      <c r="B1" s="344"/>
      <c r="C1" s="344"/>
      <c r="D1" s="344"/>
      <c r="E1" s="344"/>
      <c r="F1" s="344"/>
      <c r="G1" s="344"/>
      <c r="H1" s="344"/>
      <c r="I1" s="344"/>
      <c r="J1" s="105"/>
      <c r="K1" s="105"/>
      <c r="L1" s="105"/>
    </row>
    <row r="2" spans="1:12" ht="21.75" customHeight="1">
      <c r="A2" s="345" t="s">
        <v>300</v>
      </c>
      <c r="B2" s="346"/>
      <c r="C2" s="346"/>
      <c r="D2" s="346"/>
      <c r="E2" s="346"/>
      <c r="F2" s="346"/>
      <c r="G2" s="346"/>
      <c r="H2" s="346"/>
      <c r="I2" s="346"/>
      <c r="J2" s="105"/>
      <c r="K2" s="105"/>
      <c r="L2" s="105"/>
    </row>
    <row r="3" spans="1:12" ht="26.25" customHeight="1">
      <c r="A3" s="347"/>
      <c r="B3" s="348"/>
      <c r="C3" s="348"/>
      <c r="D3" s="348"/>
      <c r="E3" s="348"/>
      <c r="F3" s="348"/>
      <c r="G3" s="348"/>
      <c r="H3" s="348"/>
      <c r="I3" s="348"/>
      <c r="J3" s="105"/>
      <c r="K3" s="105"/>
      <c r="L3" s="105"/>
    </row>
    <row r="4" spans="1:12" ht="9.75" customHeight="1">
      <c r="A4" s="354"/>
      <c r="B4" s="354"/>
      <c r="C4" s="354"/>
      <c r="D4" s="342" t="s">
        <v>54</v>
      </c>
      <c r="E4" s="342">
        <v>2014</v>
      </c>
      <c r="F4" s="342">
        <v>2015</v>
      </c>
      <c r="G4" s="342">
        <v>2016</v>
      </c>
      <c r="H4" s="342">
        <v>2017</v>
      </c>
      <c r="I4" s="342">
        <v>2018</v>
      </c>
      <c r="J4" s="105"/>
      <c r="K4" s="105"/>
      <c r="L4" s="105"/>
    </row>
    <row r="5" spans="1:9" ht="6.75" customHeight="1">
      <c r="A5" s="354"/>
      <c r="B5" s="354"/>
      <c r="C5" s="354"/>
      <c r="D5" s="342"/>
      <c r="E5" s="342"/>
      <c r="F5" s="342"/>
      <c r="G5" s="342"/>
      <c r="H5" s="342"/>
      <c r="I5" s="342"/>
    </row>
    <row r="6" spans="1:12" ht="15" customHeight="1">
      <c r="A6" s="358" t="s">
        <v>52</v>
      </c>
      <c r="B6" s="359"/>
      <c r="C6" s="359"/>
      <c r="D6" s="359"/>
      <c r="E6" s="359"/>
      <c r="F6" s="359"/>
      <c r="G6" s="360"/>
      <c r="H6" s="106"/>
      <c r="I6" s="106"/>
      <c r="J6" s="106"/>
      <c r="K6" s="106"/>
      <c r="L6" s="106"/>
    </row>
    <row r="7" spans="1:12" s="35" customFormat="1" ht="15" customHeight="1">
      <c r="A7" s="352">
        <v>2</v>
      </c>
      <c r="B7" s="353" t="s">
        <v>13</v>
      </c>
      <c r="C7" s="70" t="s">
        <v>11</v>
      </c>
      <c r="D7" s="70">
        <f>SUM(E7:I7)</f>
        <v>802469.6100000001</v>
      </c>
      <c r="E7" s="70">
        <f>SUM(E8:E9)+0.01</f>
        <v>173578.21000000002</v>
      </c>
      <c r="F7" s="70">
        <f>SUM(F8:F9)</f>
        <v>154213.1</v>
      </c>
      <c r="G7" s="70">
        <f>SUM(G8:G9)</f>
        <v>149396.9</v>
      </c>
      <c r="H7" s="70">
        <f>SUM(H8:H9)</f>
        <v>162640.7</v>
      </c>
      <c r="I7" s="70">
        <f>SUM(I8:I9)</f>
        <v>162640.7</v>
      </c>
      <c r="J7" s="107"/>
      <c r="K7" s="107"/>
      <c r="L7" s="107"/>
    </row>
    <row r="8" spans="1:12" s="35" customFormat="1" ht="15" customHeight="1">
      <c r="A8" s="352"/>
      <c r="B8" s="353"/>
      <c r="C8" s="120" t="s">
        <v>5</v>
      </c>
      <c r="D8" s="70">
        <f>SUM(E8:I8)</f>
        <v>233964.30000000002</v>
      </c>
      <c r="E8" s="120">
        <f>SUM('Стр.2 модернизация'!F172)</f>
        <v>64241.399999999994</v>
      </c>
      <c r="F8" s="120">
        <f>SUM('Стр.2 модернизация'!G172)</f>
        <v>45189.6</v>
      </c>
      <c r="G8" s="120">
        <f>SUM('Стр.2 модернизация'!H172)</f>
        <v>37511.1</v>
      </c>
      <c r="H8" s="130">
        <f>SUM('Стр.2 модернизация'!I172)</f>
        <v>43511.1</v>
      </c>
      <c r="I8" s="130">
        <f>SUM('Стр.2 модернизация'!J172)</f>
        <v>43511.1</v>
      </c>
      <c r="J8" s="107"/>
      <c r="K8" s="107"/>
      <c r="L8" s="107"/>
    </row>
    <row r="9" spans="1:12" s="35" customFormat="1" ht="15" customHeight="1">
      <c r="A9" s="352"/>
      <c r="B9" s="353"/>
      <c r="C9" s="120" t="s">
        <v>6</v>
      </c>
      <c r="D9" s="70">
        <f>SUM(E9:I9)</f>
        <v>568505.2999999999</v>
      </c>
      <c r="E9" s="120">
        <f>SUM('Стр.2 модернизация'!F173)</f>
        <v>109336.8</v>
      </c>
      <c r="F9" s="120">
        <f>SUM('Стр.2 модернизация'!G173)</f>
        <v>109023.50000000001</v>
      </c>
      <c r="G9" s="120">
        <f>SUM('Стр.2 модернизация'!H173)</f>
        <v>111885.79999999999</v>
      </c>
      <c r="H9" s="202">
        <f>SUM('Стр.2 модернизация'!I173)</f>
        <v>119129.6</v>
      </c>
      <c r="I9" s="202">
        <f>SUM('Стр.2 модернизация'!J173)</f>
        <v>119129.6</v>
      </c>
      <c r="J9" s="107"/>
      <c r="K9" s="107"/>
      <c r="L9" s="107"/>
    </row>
    <row r="10" spans="1:12" ht="13.5" customHeight="1">
      <c r="A10" s="349" t="s">
        <v>53</v>
      </c>
      <c r="B10" s="350"/>
      <c r="C10" s="350"/>
      <c r="D10" s="350"/>
      <c r="E10" s="350"/>
      <c r="F10" s="350"/>
      <c r="G10" s="351"/>
      <c r="H10" s="106"/>
      <c r="I10" s="106"/>
      <c r="J10" s="106"/>
      <c r="K10" s="106"/>
      <c r="L10" s="106"/>
    </row>
    <row r="11" spans="1:12" s="35" customFormat="1" ht="14.25" customHeight="1">
      <c r="A11" s="352">
        <v>3</v>
      </c>
      <c r="B11" s="353" t="s">
        <v>13</v>
      </c>
      <c r="C11" s="70" t="s">
        <v>11</v>
      </c>
      <c r="D11" s="70">
        <f>SUM(E11:I11)</f>
        <v>720</v>
      </c>
      <c r="E11" s="70">
        <v>150</v>
      </c>
      <c r="F11" s="70">
        <v>120</v>
      </c>
      <c r="G11" s="70">
        <v>150</v>
      </c>
      <c r="H11" s="70">
        <v>150</v>
      </c>
      <c r="I11" s="70">
        <v>150</v>
      </c>
      <c r="J11" s="107"/>
      <c r="K11" s="107"/>
      <c r="L11" s="107"/>
    </row>
    <row r="12" spans="1:12" s="35" customFormat="1" ht="14.25" customHeight="1">
      <c r="A12" s="352"/>
      <c r="B12" s="353"/>
      <c r="C12" s="120" t="s">
        <v>5</v>
      </c>
      <c r="D12" s="70">
        <f>SUM(E12:I12)</f>
        <v>720</v>
      </c>
      <c r="E12" s="120">
        <v>150</v>
      </c>
      <c r="F12" s="120">
        <v>120</v>
      </c>
      <c r="G12" s="120">
        <v>150</v>
      </c>
      <c r="H12" s="130">
        <v>150</v>
      </c>
      <c r="I12" s="130">
        <v>150</v>
      </c>
      <c r="J12" s="107"/>
      <c r="K12" s="107"/>
      <c r="L12" s="107"/>
    </row>
    <row r="13" spans="1:7" ht="12.75" customHeight="1">
      <c r="A13" s="349" t="s">
        <v>55</v>
      </c>
      <c r="B13" s="350"/>
      <c r="C13" s="350"/>
      <c r="D13" s="350"/>
      <c r="E13" s="350"/>
      <c r="F13" s="350"/>
      <c r="G13" s="351"/>
    </row>
    <row r="14" spans="1:12" s="35" customFormat="1" ht="13.5" customHeight="1">
      <c r="A14" s="352">
        <v>4</v>
      </c>
      <c r="B14" s="353" t="s">
        <v>13</v>
      </c>
      <c r="C14" s="70" t="s">
        <v>11</v>
      </c>
      <c r="D14" s="70">
        <f>SUM(E14:I14)</f>
        <v>4107.5</v>
      </c>
      <c r="E14" s="70">
        <f>SUM(E15:E16)</f>
        <v>1011.5999999999999</v>
      </c>
      <c r="F14" s="70">
        <f>SUM(F15:F16)</f>
        <v>975.5000000000001</v>
      </c>
      <c r="G14" s="70">
        <f>SUM(G15:G16)</f>
        <v>706.8</v>
      </c>
      <c r="H14" s="70">
        <f>SUM(H15:H16)</f>
        <v>706.8</v>
      </c>
      <c r="I14" s="70">
        <f>SUM(I15:I16)</f>
        <v>706.8</v>
      </c>
      <c r="J14" s="107"/>
      <c r="K14" s="107"/>
      <c r="L14" s="107"/>
    </row>
    <row r="15" spans="1:12" s="35" customFormat="1" ht="13.5" customHeight="1">
      <c r="A15" s="352"/>
      <c r="B15" s="353"/>
      <c r="C15" s="120" t="s">
        <v>5</v>
      </c>
      <c r="D15" s="120">
        <f>SUM(E15:I15)</f>
        <v>2864.5</v>
      </c>
      <c r="E15" s="120">
        <f>SUM('Стр.4 отдых'!F56)</f>
        <v>762.9999999999999</v>
      </c>
      <c r="F15" s="120">
        <f>SUM('Стр.4 отдых'!G56)</f>
        <v>726.9000000000001</v>
      </c>
      <c r="G15" s="120">
        <f>SUM('Стр.4 отдых'!H56)</f>
        <v>458.2</v>
      </c>
      <c r="H15" s="130">
        <f>SUM('Стр.4 отдых'!I56)</f>
        <v>458.2</v>
      </c>
      <c r="I15" s="130">
        <f>SUM('Стр.4 отдых'!J56)</f>
        <v>458.2</v>
      </c>
      <c r="J15" s="107"/>
      <c r="K15" s="107"/>
      <c r="L15" s="107"/>
    </row>
    <row r="16" spans="1:12" s="35" customFormat="1" ht="13.5" customHeight="1">
      <c r="A16" s="352"/>
      <c r="B16" s="353"/>
      <c r="C16" s="120" t="s">
        <v>6</v>
      </c>
      <c r="D16" s="120">
        <f>SUM(E16:I16)</f>
        <v>1243</v>
      </c>
      <c r="E16" s="120">
        <f>SUM('Стр.4 отдых'!F57)</f>
        <v>248.6</v>
      </c>
      <c r="F16" s="120">
        <f>SUM('Стр.4 отдых'!G57)</f>
        <v>248.6</v>
      </c>
      <c r="G16" s="120">
        <f>SUM('Стр.4 отдых'!H57)</f>
        <v>248.6</v>
      </c>
      <c r="H16" s="130">
        <f>SUM('Стр.4 отдых'!I57)</f>
        <v>248.6</v>
      </c>
      <c r="I16" s="130">
        <f>SUM('Стр.4 отдых'!J57)</f>
        <v>248.6</v>
      </c>
      <c r="J16" s="107"/>
      <c r="K16" s="107"/>
      <c r="L16" s="107"/>
    </row>
    <row r="17" spans="1:7" ht="13.5" customHeight="1">
      <c r="A17" s="349" t="s">
        <v>56</v>
      </c>
      <c r="B17" s="350"/>
      <c r="C17" s="350"/>
      <c r="D17" s="350"/>
      <c r="E17" s="350"/>
      <c r="F17" s="350"/>
      <c r="G17" s="351"/>
    </row>
    <row r="18" spans="1:12" s="35" customFormat="1" ht="13.5" customHeight="1">
      <c r="A18" s="352">
        <v>5</v>
      </c>
      <c r="B18" s="353" t="s">
        <v>13</v>
      </c>
      <c r="C18" s="70" t="s">
        <v>11</v>
      </c>
      <c r="D18" s="70">
        <f>SUM(E18:I18)</f>
        <v>343</v>
      </c>
      <c r="E18" s="70">
        <f>SUM(E19:E19)</f>
        <v>75</v>
      </c>
      <c r="F18" s="70">
        <f>SUM(F19:F19)</f>
        <v>67</v>
      </c>
      <c r="G18" s="70">
        <v>67</v>
      </c>
      <c r="H18" s="70">
        <v>67</v>
      </c>
      <c r="I18" s="70">
        <v>67</v>
      </c>
      <c r="J18" s="107"/>
      <c r="K18" s="107"/>
      <c r="L18" s="107"/>
    </row>
    <row r="19" spans="1:12" s="35" customFormat="1" ht="13.5" customHeight="1">
      <c r="A19" s="352"/>
      <c r="B19" s="353"/>
      <c r="C19" s="120" t="s">
        <v>5</v>
      </c>
      <c r="D19" s="120">
        <f>SUM(E19:I19)</f>
        <v>343</v>
      </c>
      <c r="E19" s="120">
        <v>75</v>
      </c>
      <c r="F19" s="120">
        <v>67</v>
      </c>
      <c r="G19" s="120">
        <v>67</v>
      </c>
      <c r="H19" s="130">
        <v>67</v>
      </c>
      <c r="I19" s="130">
        <v>67</v>
      </c>
      <c r="J19" s="107"/>
      <c r="K19" s="107"/>
      <c r="L19" s="107"/>
    </row>
    <row r="20" spans="1:12" s="35" customFormat="1" ht="10.5" customHeight="1">
      <c r="A20" s="361"/>
      <c r="B20" s="362"/>
      <c r="C20" s="362"/>
      <c r="D20" s="362"/>
      <c r="E20" s="362"/>
      <c r="F20" s="362"/>
      <c r="G20" s="363"/>
      <c r="H20" s="107"/>
      <c r="I20" s="107"/>
      <c r="J20" s="107"/>
      <c r="K20" s="107"/>
      <c r="L20" s="107"/>
    </row>
    <row r="21" spans="1:9" s="122" customFormat="1" ht="27.75" customHeight="1">
      <c r="A21" s="357" t="s">
        <v>150</v>
      </c>
      <c r="B21" s="357"/>
      <c r="C21" s="70" t="s">
        <v>11</v>
      </c>
      <c r="D21" s="121">
        <f>SUM(E21:I21)</f>
        <v>807640.11</v>
      </c>
      <c r="E21" s="121">
        <f aca="true" t="shared" si="0" ref="E21:I22">SUM(E7,E11,E14,E18)</f>
        <v>174814.81000000003</v>
      </c>
      <c r="F21" s="121">
        <f t="shared" si="0"/>
        <v>155375.6</v>
      </c>
      <c r="G21" s="121">
        <f t="shared" si="0"/>
        <v>150320.69999999998</v>
      </c>
      <c r="H21" s="121">
        <f t="shared" si="0"/>
        <v>163564.5</v>
      </c>
      <c r="I21" s="121">
        <f t="shared" si="0"/>
        <v>163564.5</v>
      </c>
    </row>
    <row r="22" spans="1:9" s="122" customFormat="1" ht="21.75" customHeight="1">
      <c r="A22" s="357"/>
      <c r="B22" s="357"/>
      <c r="C22" s="120" t="s">
        <v>5</v>
      </c>
      <c r="D22" s="123">
        <f>SUM(E22:I22)</f>
        <v>237891.79999999996</v>
      </c>
      <c r="E22" s="123">
        <f t="shared" si="0"/>
        <v>65229.399999999994</v>
      </c>
      <c r="F22" s="123">
        <f t="shared" si="0"/>
        <v>46103.5</v>
      </c>
      <c r="G22" s="123">
        <f t="shared" si="0"/>
        <v>38186.299999999996</v>
      </c>
      <c r="H22" s="123">
        <f t="shared" si="0"/>
        <v>44186.299999999996</v>
      </c>
      <c r="I22" s="123">
        <f t="shared" si="0"/>
        <v>44186.299999999996</v>
      </c>
    </row>
    <row r="23" spans="1:9" s="122" customFormat="1" ht="22.5" customHeight="1">
      <c r="A23" s="357"/>
      <c r="B23" s="357"/>
      <c r="C23" s="120" t="s">
        <v>6</v>
      </c>
      <c r="D23" s="123">
        <f>SUM(E23:I23)</f>
        <v>569748.3</v>
      </c>
      <c r="E23" s="123">
        <f>SUM(E9,E16)</f>
        <v>109585.40000000001</v>
      </c>
      <c r="F23" s="123">
        <f>SUM(F9,F16)</f>
        <v>109272.10000000002</v>
      </c>
      <c r="G23" s="123">
        <f>SUM(G9,G16)</f>
        <v>112134.4</v>
      </c>
      <c r="H23" s="123">
        <f>SUM(H9,H16)</f>
        <v>119378.20000000001</v>
      </c>
      <c r="I23" s="123">
        <f>SUM(I9,I16)</f>
        <v>119378.20000000001</v>
      </c>
    </row>
    <row r="24" spans="1:7" ht="12.75" customHeight="1">
      <c r="A24" s="349" t="s">
        <v>151</v>
      </c>
      <c r="B24" s="350"/>
      <c r="C24" s="350"/>
      <c r="D24" s="350"/>
      <c r="E24" s="350"/>
      <c r="F24" s="350"/>
      <c r="G24" s="351"/>
    </row>
    <row r="25" spans="1:12" s="35" customFormat="1" ht="13.5" customHeight="1">
      <c r="A25" s="352">
        <v>6</v>
      </c>
      <c r="B25" s="353" t="s">
        <v>13</v>
      </c>
      <c r="C25" s="70" t="s">
        <v>11</v>
      </c>
      <c r="D25" s="70">
        <f>SUM(E25:I25)</f>
        <v>32326.100000000006</v>
      </c>
      <c r="E25" s="70">
        <f>SUM(E26:E27)</f>
        <v>8816.5</v>
      </c>
      <c r="F25" s="70">
        <f>SUM(F26:F27)</f>
        <v>5877.400000000001</v>
      </c>
      <c r="G25" s="70">
        <f>SUM(G26:G27)</f>
        <v>5877.400000000001</v>
      </c>
      <c r="H25" s="70">
        <f>SUM(H26:H27)</f>
        <v>5877.400000000001</v>
      </c>
      <c r="I25" s="70">
        <f>SUM(I26:I27)</f>
        <v>5877.400000000001</v>
      </c>
      <c r="J25" s="107"/>
      <c r="K25" s="107"/>
      <c r="L25" s="107"/>
    </row>
    <row r="26" spans="1:12" s="35" customFormat="1" ht="13.5" customHeight="1">
      <c r="A26" s="352"/>
      <c r="B26" s="353"/>
      <c r="C26" s="120" t="s">
        <v>5</v>
      </c>
      <c r="D26" s="120">
        <f>SUM(E26:I26)</f>
        <v>27901.6</v>
      </c>
      <c r="E26" s="120">
        <v>7950.4</v>
      </c>
      <c r="F26" s="120">
        <v>4987.8</v>
      </c>
      <c r="G26" s="202">
        <v>4987.8</v>
      </c>
      <c r="H26" s="202">
        <v>4987.8</v>
      </c>
      <c r="I26" s="202">
        <v>4987.8</v>
      </c>
      <c r="J26" s="107"/>
      <c r="K26" s="107"/>
      <c r="L26" s="107"/>
    </row>
    <row r="27" spans="1:12" s="35" customFormat="1" ht="13.5" customHeight="1">
      <c r="A27" s="352"/>
      <c r="B27" s="353"/>
      <c r="C27" s="120" t="s">
        <v>6</v>
      </c>
      <c r="D27" s="120">
        <f>SUM(E27:I27)</f>
        <v>4424.5</v>
      </c>
      <c r="E27" s="120">
        <v>866.1</v>
      </c>
      <c r="F27" s="120">
        <v>889.6</v>
      </c>
      <c r="G27" s="202">
        <v>889.6</v>
      </c>
      <c r="H27" s="202">
        <v>889.6</v>
      </c>
      <c r="I27" s="202">
        <v>889.6</v>
      </c>
      <c r="J27" s="107"/>
      <c r="K27" s="107"/>
      <c r="L27" s="107"/>
    </row>
    <row r="28" spans="1:7" ht="13.5" customHeight="1">
      <c r="A28" s="349" t="s">
        <v>152</v>
      </c>
      <c r="B28" s="350"/>
      <c r="C28" s="350"/>
      <c r="D28" s="350"/>
      <c r="E28" s="350"/>
      <c r="F28" s="350"/>
      <c r="G28" s="351"/>
    </row>
    <row r="29" spans="1:12" s="35" customFormat="1" ht="13.5" customHeight="1">
      <c r="A29" s="352">
        <v>7</v>
      </c>
      <c r="B29" s="353" t="s">
        <v>13</v>
      </c>
      <c r="C29" s="70" t="s">
        <v>11</v>
      </c>
      <c r="D29" s="70">
        <f>SUM(E29:I29)</f>
        <v>40984.5</v>
      </c>
      <c r="E29" s="70">
        <f>SUM(E30:E30)</f>
        <v>6856.3</v>
      </c>
      <c r="F29" s="70">
        <f>SUM(F30:F30)</f>
        <v>8640.8</v>
      </c>
      <c r="G29" s="70">
        <f>SUM(G30)</f>
        <v>8295.8</v>
      </c>
      <c r="H29" s="70">
        <f>SUM(H30)</f>
        <v>8595.8</v>
      </c>
      <c r="I29" s="70">
        <f>SUM(I30)</f>
        <v>8595.8</v>
      </c>
      <c r="J29" s="107"/>
      <c r="K29" s="107"/>
      <c r="L29" s="107"/>
    </row>
    <row r="30" spans="1:12" s="35" customFormat="1" ht="13.5" customHeight="1">
      <c r="A30" s="352"/>
      <c r="B30" s="353"/>
      <c r="C30" s="120" t="s">
        <v>5</v>
      </c>
      <c r="D30" s="120">
        <f>SUM(E30:I30)</f>
        <v>40984.5</v>
      </c>
      <c r="E30" s="120">
        <v>6856.3</v>
      </c>
      <c r="F30" s="120">
        <v>8640.8</v>
      </c>
      <c r="G30" s="120">
        <v>8295.8</v>
      </c>
      <c r="H30" s="202">
        <v>8595.8</v>
      </c>
      <c r="I30" s="202">
        <v>8595.8</v>
      </c>
      <c r="J30" s="107"/>
      <c r="K30" s="107"/>
      <c r="L30" s="107"/>
    </row>
    <row r="31" spans="1:7" ht="13.5" customHeight="1">
      <c r="A31" s="349" t="s">
        <v>154</v>
      </c>
      <c r="B31" s="350"/>
      <c r="C31" s="350"/>
      <c r="D31" s="350"/>
      <c r="E31" s="350"/>
      <c r="F31" s="350"/>
      <c r="G31" s="351"/>
    </row>
    <row r="32" spans="1:12" s="35" customFormat="1" ht="13.5" customHeight="1">
      <c r="A32" s="352">
        <v>8</v>
      </c>
      <c r="B32" s="353" t="s">
        <v>13</v>
      </c>
      <c r="C32" s="70" t="s">
        <v>11</v>
      </c>
      <c r="D32" s="70">
        <f>SUM(E32:I32)</f>
        <v>65414.399999999994</v>
      </c>
      <c r="E32" s="70">
        <f>SUM(E33:E33)</f>
        <v>0</v>
      </c>
      <c r="F32" s="70">
        <f>SUM(F33:F33)</f>
        <v>16151.1</v>
      </c>
      <c r="G32" s="70">
        <f>SUM(G33)</f>
        <v>16421.1</v>
      </c>
      <c r="H32" s="70">
        <f>SUM(H33)</f>
        <v>16421.1</v>
      </c>
      <c r="I32" s="70">
        <f>SUM(I33)</f>
        <v>16421.1</v>
      </c>
      <c r="J32" s="107"/>
      <c r="K32" s="107"/>
      <c r="L32" s="107"/>
    </row>
    <row r="33" spans="1:12" s="35" customFormat="1" ht="13.5" customHeight="1">
      <c r="A33" s="352"/>
      <c r="B33" s="353"/>
      <c r="C33" s="130" t="s">
        <v>5</v>
      </c>
      <c r="D33" s="130">
        <f>SUM(E33:I33)</f>
        <v>65414.399999999994</v>
      </c>
      <c r="E33" s="130">
        <v>0</v>
      </c>
      <c r="F33" s="130">
        <v>16151.1</v>
      </c>
      <c r="G33" s="130">
        <v>16421.1</v>
      </c>
      <c r="H33" s="130">
        <v>16421.1</v>
      </c>
      <c r="I33" s="130">
        <v>16421.1</v>
      </c>
      <c r="J33" s="107"/>
      <c r="K33" s="107"/>
      <c r="L33" s="107"/>
    </row>
    <row r="34" spans="2:9" ht="7.5" customHeight="1">
      <c r="B34" s="124"/>
      <c r="C34" s="124"/>
      <c r="D34" s="124"/>
      <c r="E34" s="124"/>
      <c r="F34" s="124"/>
      <c r="G34" s="124"/>
      <c r="H34" s="124"/>
      <c r="I34" s="124"/>
    </row>
    <row r="35" spans="1:9" ht="21" customHeight="1">
      <c r="A35" s="355" t="s">
        <v>134</v>
      </c>
      <c r="B35" s="356"/>
      <c r="C35" s="125" t="s">
        <v>11</v>
      </c>
      <c r="D35" s="108">
        <f>SUM(E35:I35)</f>
        <v>946365.1000000001</v>
      </c>
      <c r="E35" s="108">
        <f>SUM(E36:E37)</f>
        <v>190487.6</v>
      </c>
      <c r="F35" s="108">
        <f>SUM(F36:F37)</f>
        <v>186044.90000000002</v>
      </c>
      <c r="G35" s="108">
        <f>SUM(G36:G37)</f>
        <v>180915</v>
      </c>
      <c r="H35" s="108">
        <f>SUM(H36:H37)</f>
        <v>194458.80000000002</v>
      </c>
      <c r="I35" s="108">
        <f>SUM(I36:I37)</f>
        <v>194458.80000000002</v>
      </c>
    </row>
    <row r="36" spans="1:9" ht="21" customHeight="1">
      <c r="A36" s="355"/>
      <c r="B36" s="356"/>
      <c r="C36" s="126" t="s">
        <v>5</v>
      </c>
      <c r="D36" s="108">
        <f>SUM(E36:I36)</f>
        <v>372192.3</v>
      </c>
      <c r="E36" s="109">
        <f>E8+E12+E15+E19+E26+E30+E33</f>
        <v>80036.09999999999</v>
      </c>
      <c r="F36" s="109">
        <f>F22+F26+F30+F33</f>
        <v>75883.20000000001</v>
      </c>
      <c r="G36" s="109">
        <f>G22+G26+G30+G33</f>
        <v>67891</v>
      </c>
      <c r="H36" s="109">
        <f>H22+H26+H30+H33</f>
        <v>74191</v>
      </c>
      <c r="I36" s="109">
        <f>I22+I26+I30+I33</f>
        <v>74191</v>
      </c>
    </row>
    <row r="37" spans="1:9" ht="21" customHeight="1">
      <c r="A37" s="355"/>
      <c r="B37" s="356"/>
      <c r="C37" s="126" t="s">
        <v>6</v>
      </c>
      <c r="D37" s="108">
        <f>SUM(E37:I37)</f>
        <v>574172.8000000002</v>
      </c>
      <c r="E37" s="109">
        <f>E9+E16+E27</f>
        <v>110451.50000000001</v>
      </c>
      <c r="F37" s="109">
        <f>F23+F27</f>
        <v>110161.70000000003</v>
      </c>
      <c r="G37" s="109">
        <f>G23+G27</f>
        <v>113024</v>
      </c>
      <c r="H37" s="109">
        <f>H23+H27</f>
        <v>120267.80000000002</v>
      </c>
      <c r="I37" s="109">
        <f>I23+I27</f>
        <v>120267.80000000002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48" activePane="bottomLeft" state="frozen"/>
      <selection pane="topLeft" activeCell="A1" sqref="A1"/>
      <selection pane="bottomLeft" activeCell="B151" sqref="B151:B153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88" customWidth="1"/>
    <col min="4" max="4" width="6.8515625" style="79" customWidth="1"/>
    <col min="5" max="5" width="8.00390625" style="79" customWidth="1"/>
    <col min="6" max="7" width="8.28125" style="79" customWidth="1"/>
    <col min="8" max="10" width="8.421875" style="79" customWidth="1"/>
    <col min="11" max="11" width="23.421875" style="104" customWidth="1"/>
    <col min="12" max="16" width="5.00390625" style="79" customWidth="1"/>
    <col min="17" max="17" width="19.00390625" style="3" customWidth="1"/>
    <col min="18" max="16384" width="19.7109375" style="1" customWidth="1"/>
  </cols>
  <sheetData>
    <row r="1" spans="1:17" ht="61.5" customHeight="1">
      <c r="A1" s="33"/>
      <c r="B1" s="33"/>
      <c r="C1" s="87"/>
      <c r="D1" s="72"/>
      <c r="E1" s="72"/>
      <c r="F1" s="72"/>
      <c r="G1" s="462" t="s">
        <v>298</v>
      </c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ht="28.5" customHeight="1">
      <c r="A2" s="508" t="s">
        <v>157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10.5" customHeight="1">
      <c r="A3" s="33"/>
      <c r="B3" s="33"/>
      <c r="C3" s="87"/>
      <c r="D3" s="72"/>
      <c r="E3" s="72"/>
      <c r="F3" s="72"/>
      <c r="G3" s="72"/>
      <c r="H3" s="72"/>
      <c r="I3" s="72"/>
      <c r="J3" s="72"/>
      <c r="K3" s="102"/>
      <c r="L3" s="72"/>
      <c r="M3" s="72"/>
      <c r="N3" s="72"/>
      <c r="O3" s="72"/>
      <c r="P3" s="72"/>
      <c r="Q3" s="162" t="s">
        <v>7</v>
      </c>
    </row>
    <row r="4" spans="1:17" s="39" customFormat="1" ht="40.5" customHeight="1">
      <c r="A4" s="509" t="s">
        <v>16</v>
      </c>
      <c r="B4" s="502" t="s">
        <v>15</v>
      </c>
      <c r="C4" s="509" t="s">
        <v>8</v>
      </c>
      <c r="D4" s="509" t="s">
        <v>9</v>
      </c>
      <c r="E4" s="504" t="s">
        <v>0</v>
      </c>
      <c r="F4" s="505"/>
      <c r="G4" s="505"/>
      <c r="H4" s="505"/>
      <c r="I4" s="505"/>
      <c r="J4" s="506"/>
      <c r="K4" s="504" t="s">
        <v>17</v>
      </c>
      <c r="L4" s="505"/>
      <c r="M4" s="505"/>
      <c r="N4" s="505"/>
      <c r="O4" s="505"/>
      <c r="P4" s="506"/>
      <c r="Q4" s="502" t="s">
        <v>14</v>
      </c>
    </row>
    <row r="5" spans="1:17" s="39" customFormat="1" ht="14.25" customHeight="1">
      <c r="A5" s="509"/>
      <c r="B5" s="503"/>
      <c r="C5" s="509"/>
      <c r="D5" s="509"/>
      <c r="E5" s="157" t="s">
        <v>1</v>
      </c>
      <c r="F5" s="157" t="s">
        <v>2</v>
      </c>
      <c r="G5" s="157" t="s">
        <v>3</v>
      </c>
      <c r="H5" s="157" t="s">
        <v>57</v>
      </c>
      <c r="I5" s="157" t="s">
        <v>155</v>
      </c>
      <c r="J5" s="157" t="s">
        <v>156</v>
      </c>
      <c r="K5" s="157" t="s">
        <v>4</v>
      </c>
      <c r="L5" s="157">
        <v>2014</v>
      </c>
      <c r="M5" s="157">
        <v>2015</v>
      </c>
      <c r="N5" s="157">
        <v>2016</v>
      </c>
      <c r="O5" s="157">
        <v>2017</v>
      </c>
      <c r="P5" s="157">
        <v>2018</v>
      </c>
      <c r="Q5" s="503"/>
    </row>
    <row r="6" spans="1:17" s="34" customFormat="1" ht="9.7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35">
        <v>12</v>
      </c>
      <c r="M6" s="135">
        <v>13</v>
      </c>
      <c r="N6" s="135">
        <v>14</v>
      </c>
      <c r="O6" s="135">
        <v>15</v>
      </c>
      <c r="P6" s="135">
        <v>16</v>
      </c>
      <c r="Q6" s="135">
        <v>17</v>
      </c>
    </row>
    <row r="7" spans="1:17" ht="11.25" customHeight="1">
      <c r="A7" s="41"/>
      <c r="B7" s="507" t="s">
        <v>44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ht="13.5" customHeight="1">
      <c r="A8" s="45">
        <v>1</v>
      </c>
      <c r="B8" s="457" t="s">
        <v>79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</row>
    <row r="9" spans="1:17" ht="22.5" customHeight="1">
      <c r="A9" s="427" t="s">
        <v>19</v>
      </c>
      <c r="B9" s="387" t="s">
        <v>45</v>
      </c>
      <c r="C9" s="510" t="s">
        <v>161</v>
      </c>
      <c r="D9" s="271" t="s">
        <v>249</v>
      </c>
      <c r="E9" s="260">
        <f aca="true" t="shared" si="0" ref="E9:J9">E10</f>
        <v>11120.5</v>
      </c>
      <c r="F9" s="260">
        <f t="shared" si="0"/>
        <v>8761</v>
      </c>
      <c r="G9" s="260">
        <f t="shared" si="0"/>
        <v>2359.5</v>
      </c>
      <c r="H9" s="260">
        <f t="shared" si="0"/>
        <v>0</v>
      </c>
      <c r="I9" s="260">
        <f t="shared" si="0"/>
        <v>0</v>
      </c>
      <c r="J9" s="260">
        <f t="shared" si="0"/>
        <v>0</v>
      </c>
      <c r="K9" s="406" t="s">
        <v>248</v>
      </c>
      <c r="L9" s="417" t="s">
        <v>236</v>
      </c>
      <c r="M9" s="417" t="s">
        <v>236</v>
      </c>
      <c r="N9" s="417" t="s">
        <v>213</v>
      </c>
      <c r="O9" s="417" t="s">
        <v>213</v>
      </c>
      <c r="P9" s="417" t="s">
        <v>213</v>
      </c>
      <c r="Q9" s="417" t="s">
        <v>63</v>
      </c>
    </row>
    <row r="10" spans="1:17" ht="6.75" customHeight="1">
      <c r="A10" s="452"/>
      <c r="B10" s="375"/>
      <c r="C10" s="375"/>
      <c r="D10" s="398" t="s">
        <v>5</v>
      </c>
      <c r="E10" s="405">
        <f>SUM(F10:J13)</f>
        <v>11120.5</v>
      </c>
      <c r="F10" s="405">
        <f>16163-6362-120-300-620</f>
        <v>8761</v>
      </c>
      <c r="G10" s="405">
        <v>2359.5</v>
      </c>
      <c r="H10" s="405">
        <v>0</v>
      </c>
      <c r="I10" s="405">
        <v>0</v>
      </c>
      <c r="J10" s="405">
        <v>0</v>
      </c>
      <c r="K10" s="446"/>
      <c r="L10" s="446"/>
      <c r="M10" s="446"/>
      <c r="N10" s="446"/>
      <c r="O10" s="446"/>
      <c r="P10" s="446"/>
      <c r="Q10" s="372"/>
    </row>
    <row r="11" spans="1:17" ht="6.75" customHeight="1">
      <c r="A11" s="452"/>
      <c r="B11" s="375"/>
      <c r="C11" s="375"/>
      <c r="D11" s="398"/>
      <c r="E11" s="405"/>
      <c r="F11" s="405"/>
      <c r="G11" s="405"/>
      <c r="H11" s="405"/>
      <c r="I11" s="405"/>
      <c r="J11" s="405"/>
      <c r="K11" s="446"/>
      <c r="L11" s="446"/>
      <c r="M11" s="446"/>
      <c r="N11" s="446"/>
      <c r="O11" s="446"/>
      <c r="P11" s="446"/>
      <c r="Q11" s="372"/>
    </row>
    <row r="12" spans="1:17" ht="10.5" customHeight="1">
      <c r="A12" s="452"/>
      <c r="B12" s="375"/>
      <c r="C12" s="375"/>
      <c r="D12" s="398"/>
      <c r="E12" s="405"/>
      <c r="F12" s="405"/>
      <c r="G12" s="405"/>
      <c r="H12" s="405"/>
      <c r="I12" s="405"/>
      <c r="J12" s="405"/>
      <c r="K12" s="446"/>
      <c r="L12" s="446"/>
      <c r="M12" s="446"/>
      <c r="N12" s="446"/>
      <c r="O12" s="446"/>
      <c r="P12" s="446"/>
      <c r="Q12" s="372"/>
    </row>
    <row r="13" spans="1:17" ht="8.25" customHeight="1">
      <c r="A13" s="403"/>
      <c r="B13" s="376"/>
      <c r="C13" s="376"/>
      <c r="D13" s="398"/>
      <c r="E13" s="405"/>
      <c r="F13" s="405"/>
      <c r="G13" s="405"/>
      <c r="H13" s="405"/>
      <c r="I13" s="405"/>
      <c r="J13" s="405"/>
      <c r="K13" s="446"/>
      <c r="L13" s="446"/>
      <c r="M13" s="446"/>
      <c r="N13" s="446"/>
      <c r="O13" s="446"/>
      <c r="P13" s="446"/>
      <c r="Q13" s="372"/>
    </row>
    <row r="14" spans="1:17" ht="15" customHeight="1">
      <c r="A14" s="402"/>
      <c r="B14" s="477" t="s">
        <v>23</v>
      </c>
      <c r="C14" s="385"/>
      <c r="D14" s="532" t="s">
        <v>249</v>
      </c>
      <c r="E14" s="520">
        <f>SUM(F14:J15)</f>
        <v>11120.5</v>
      </c>
      <c r="F14" s="442">
        <f>SUM(F16:F17)</f>
        <v>8761</v>
      </c>
      <c r="G14" s="442">
        <f>SUM(G16:G17)</f>
        <v>2359.5</v>
      </c>
      <c r="H14" s="442">
        <f>SUM(H16:H17)</f>
        <v>0</v>
      </c>
      <c r="I14" s="442">
        <f>SUM(I16:I17)</f>
        <v>0</v>
      </c>
      <c r="J14" s="442">
        <f>SUM(J16:J17)</f>
        <v>0</v>
      </c>
      <c r="K14" s="385"/>
      <c r="L14" s="385"/>
      <c r="M14" s="385"/>
      <c r="N14" s="385"/>
      <c r="O14" s="385"/>
      <c r="P14" s="385"/>
      <c r="Q14" s="385"/>
    </row>
    <row r="15" spans="1:17" ht="10.5" customHeight="1">
      <c r="A15" s="402"/>
      <c r="B15" s="478"/>
      <c r="C15" s="385"/>
      <c r="D15" s="533"/>
      <c r="E15" s="442"/>
      <c r="F15" s="424"/>
      <c r="G15" s="424"/>
      <c r="H15" s="424"/>
      <c r="I15" s="424"/>
      <c r="J15" s="424"/>
      <c r="K15" s="385"/>
      <c r="L15" s="385"/>
      <c r="M15" s="385"/>
      <c r="N15" s="385"/>
      <c r="O15" s="385"/>
      <c r="P15" s="385"/>
      <c r="Q15" s="385"/>
    </row>
    <row r="16" spans="1:17" ht="13.5" customHeight="1">
      <c r="A16" s="402"/>
      <c r="B16" s="478"/>
      <c r="C16" s="385"/>
      <c r="D16" s="230" t="s">
        <v>5</v>
      </c>
      <c r="E16" s="292">
        <f>SUM(F16:J16)</f>
        <v>11120.5</v>
      </c>
      <c r="F16" s="214">
        <f>SUM(F10,F68)</f>
        <v>8761</v>
      </c>
      <c r="G16" s="292">
        <f>SUM(G10,G68)</f>
        <v>2359.5</v>
      </c>
      <c r="H16" s="292">
        <f>SUM(H10,H68)</f>
        <v>0</v>
      </c>
      <c r="I16" s="292">
        <f>SUM(I10,I68)</f>
        <v>0</v>
      </c>
      <c r="J16" s="292">
        <f>SUM(J10,J68)</f>
        <v>0</v>
      </c>
      <c r="K16" s="385"/>
      <c r="L16" s="385"/>
      <c r="M16" s="385"/>
      <c r="N16" s="385"/>
      <c r="O16" s="385"/>
      <c r="P16" s="385"/>
      <c r="Q16" s="385"/>
    </row>
    <row r="17" spans="1:17" ht="13.5" customHeight="1">
      <c r="A17" s="403"/>
      <c r="B17" s="376"/>
      <c r="C17" s="386"/>
      <c r="D17" s="210" t="s">
        <v>6</v>
      </c>
      <c r="E17" s="301">
        <f>SUM(F17:J17)</f>
        <v>0</v>
      </c>
      <c r="F17" s="213">
        <f>F67</f>
        <v>0</v>
      </c>
      <c r="G17" s="288">
        <v>0</v>
      </c>
      <c r="H17" s="288">
        <f>H67</f>
        <v>0</v>
      </c>
      <c r="I17" s="288">
        <f>I67</f>
        <v>0</v>
      </c>
      <c r="J17" s="288">
        <f>J67</f>
        <v>0</v>
      </c>
      <c r="K17" s="386"/>
      <c r="L17" s="386"/>
      <c r="M17" s="386"/>
      <c r="N17" s="386"/>
      <c r="O17" s="386"/>
      <c r="P17" s="386"/>
      <c r="Q17" s="386"/>
    </row>
    <row r="18" spans="1:17" ht="16.5" customHeight="1">
      <c r="A18" s="40" t="s">
        <v>24</v>
      </c>
      <c r="B18" s="463" t="s">
        <v>80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5"/>
    </row>
    <row r="19" spans="1:17" ht="24" customHeight="1">
      <c r="A19" s="427" t="s">
        <v>26</v>
      </c>
      <c r="B19" s="387" t="s">
        <v>46</v>
      </c>
      <c r="C19" s="510" t="s">
        <v>161</v>
      </c>
      <c r="D19" s="268" t="s">
        <v>249</v>
      </c>
      <c r="E19" s="24" t="s">
        <v>251</v>
      </c>
      <c r="F19" s="24" t="s">
        <v>252</v>
      </c>
      <c r="G19" s="24" t="s">
        <v>253</v>
      </c>
      <c r="H19" s="24" t="s">
        <v>253</v>
      </c>
      <c r="I19" s="24" t="s">
        <v>253</v>
      </c>
      <c r="J19" s="24" t="s">
        <v>253</v>
      </c>
      <c r="K19" s="387" t="s">
        <v>250</v>
      </c>
      <c r="L19" s="417" t="s">
        <v>240</v>
      </c>
      <c r="M19" s="417" t="s">
        <v>240</v>
      </c>
      <c r="N19" s="417" t="s">
        <v>240</v>
      </c>
      <c r="O19" s="417" t="s">
        <v>240</v>
      </c>
      <c r="P19" s="417" t="s">
        <v>240</v>
      </c>
      <c r="Q19" s="427" t="s">
        <v>136</v>
      </c>
    </row>
    <row r="20" spans="1:17" ht="16.5" customHeight="1">
      <c r="A20" s="453"/>
      <c r="B20" s="496"/>
      <c r="C20" s="511"/>
      <c r="D20" s="371" t="s">
        <v>5</v>
      </c>
      <c r="E20" s="399">
        <f>SUM(F20:J21)</f>
        <v>1040</v>
      </c>
      <c r="F20" s="399">
        <v>240</v>
      </c>
      <c r="G20" s="399">
        <v>200</v>
      </c>
      <c r="H20" s="399">
        <v>200</v>
      </c>
      <c r="I20" s="399">
        <v>200</v>
      </c>
      <c r="J20" s="399">
        <v>200</v>
      </c>
      <c r="K20" s="496"/>
      <c r="L20" s="420"/>
      <c r="M20" s="420"/>
      <c r="N20" s="420"/>
      <c r="O20" s="420"/>
      <c r="P20" s="420"/>
      <c r="Q20" s="511"/>
    </row>
    <row r="21" spans="1:17" ht="6" customHeight="1">
      <c r="A21" s="453"/>
      <c r="B21" s="496"/>
      <c r="C21" s="511"/>
      <c r="D21" s="487"/>
      <c r="E21" s="400"/>
      <c r="F21" s="400"/>
      <c r="G21" s="400"/>
      <c r="H21" s="400"/>
      <c r="I21" s="400"/>
      <c r="J21" s="400"/>
      <c r="K21" s="496"/>
      <c r="L21" s="420"/>
      <c r="M21" s="420"/>
      <c r="N21" s="420"/>
      <c r="O21" s="420"/>
      <c r="P21" s="420"/>
      <c r="Q21" s="511"/>
    </row>
    <row r="22" spans="1:17" ht="16.5" customHeight="1">
      <c r="A22" s="453"/>
      <c r="B22" s="496"/>
      <c r="C22" s="511"/>
      <c r="D22" s="398" t="s">
        <v>6</v>
      </c>
      <c r="E22" s="399">
        <f>SUM(F22:J23)</f>
        <v>0</v>
      </c>
      <c r="F22" s="382">
        <v>0</v>
      </c>
      <c r="G22" s="382">
        <v>0</v>
      </c>
      <c r="H22" s="382">
        <v>0</v>
      </c>
      <c r="I22" s="382">
        <v>0</v>
      </c>
      <c r="J22" s="382">
        <v>0</v>
      </c>
      <c r="K22" s="496"/>
      <c r="L22" s="420"/>
      <c r="M22" s="420"/>
      <c r="N22" s="420"/>
      <c r="O22" s="420"/>
      <c r="P22" s="420"/>
      <c r="Q22" s="511"/>
    </row>
    <row r="23" spans="1:17" ht="8.25" customHeight="1" thickBot="1">
      <c r="A23" s="454"/>
      <c r="B23" s="497"/>
      <c r="C23" s="512"/>
      <c r="D23" s="398"/>
      <c r="E23" s="400"/>
      <c r="F23" s="382"/>
      <c r="G23" s="382"/>
      <c r="H23" s="382"/>
      <c r="I23" s="382"/>
      <c r="J23" s="382"/>
      <c r="K23" s="497"/>
      <c r="L23" s="421"/>
      <c r="M23" s="421"/>
      <c r="N23" s="421"/>
      <c r="O23" s="421"/>
      <c r="P23" s="421"/>
      <c r="Q23" s="512"/>
    </row>
    <row r="24" spans="1:17" ht="12.75" customHeight="1">
      <c r="A24" s="383"/>
      <c r="B24" s="457" t="s">
        <v>43</v>
      </c>
      <c r="C24" s="458"/>
      <c r="D24" s="394" t="s">
        <v>249</v>
      </c>
      <c r="E24" s="441">
        <f>SUM(F24:J25)</f>
        <v>1040</v>
      </c>
      <c r="F24" s="441">
        <f>SUM(F20)</f>
        <v>240</v>
      </c>
      <c r="G24" s="441">
        <f>SUM(G20)</f>
        <v>200</v>
      </c>
      <c r="H24" s="443">
        <f>SUM(H20)</f>
        <v>200</v>
      </c>
      <c r="I24" s="443">
        <f>SUM(I20)</f>
        <v>200</v>
      </c>
      <c r="J24" s="443">
        <f>SUM(J20)</f>
        <v>200</v>
      </c>
      <c r="K24" s="412"/>
      <c r="L24" s="398"/>
      <c r="M24" s="398"/>
      <c r="N24" s="398"/>
      <c r="O24" s="398"/>
      <c r="P24" s="398"/>
      <c r="Q24" s="383"/>
    </row>
    <row r="25" spans="1:17" ht="9.75" customHeight="1">
      <c r="A25" s="383"/>
      <c r="B25" s="457"/>
      <c r="C25" s="458"/>
      <c r="D25" s="395"/>
      <c r="E25" s="442"/>
      <c r="F25" s="442"/>
      <c r="G25" s="442"/>
      <c r="H25" s="444"/>
      <c r="I25" s="444"/>
      <c r="J25" s="444"/>
      <c r="K25" s="412"/>
      <c r="L25" s="398"/>
      <c r="M25" s="398"/>
      <c r="N25" s="398"/>
      <c r="O25" s="398"/>
      <c r="P25" s="398"/>
      <c r="Q25" s="383"/>
    </row>
    <row r="26" spans="1:17" ht="12" customHeight="1">
      <c r="A26" s="383"/>
      <c r="B26" s="457"/>
      <c r="C26" s="458"/>
      <c r="D26" s="75" t="s">
        <v>5</v>
      </c>
      <c r="E26" s="66">
        <f>SUM(F26:J26)</f>
        <v>1040</v>
      </c>
      <c r="F26" s="66">
        <f>SUM(F20)</f>
        <v>240</v>
      </c>
      <c r="G26" s="66">
        <f>SUM(G20)</f>
        <v>200</v>
      </c>
      <c r="H26" s="80">
        <f>SUM(H20)</f>
        <v>200</v>
      </c>
      <c r="I26" s="80">
        <f>SUM(I20)</f>
        <v>200</v>
      </c>
      <c r="J26" s="80">
        <f>SUM(J20)</f>
        <v>200</v>
      </c>
      <c r="K26" s="412"/>
      <c r="L26" s="398"/>
      <c r="M26" s="398"/>
      <c r="N26" s="398"/>
      <c r="O26" s="398"/>
      <c r="P26" s="398"/>
      <c r="Q26" s="383"/>
    </row>
    <row r="27" spans="1:17" ht="11.25" customHeight="1" thickBot="1">
      <c r="A27" s="383"/>
      <c r="B27" s="457"/>
      <c r="C27" s="458"/>
      <c r="D27" s="76" t="s">
        <v>6</v>
      </c>
      <c r="E27" s="81">
        <f>SUM(F27:J27)</f>
        <v>0</v>
      </c>
      <c r="F27" s="81">
        <v>0</v>
      </c>
      <c r="G27" s="81">
        <v>0</v>
      </c>
      <c r="H27" s="82">
        <v>0</v>
      </c>
      <c r="I27" s="82">
        <v>0</v>
      </c>
      <c r="J27" s="82">
        <v>0</v>
      </c>
      <c r="K27" s="412"/>
      <c r="L27" s="398"/>
      <c r="M27" s="398"/>
      <c r="N27" s="398"/>
      <c r="O27" s="398"/>
      <c r="P27" s="398"/>
      <c r="Q27" s="383"/>
    </row>
    <row r="28" spans="1:17" ht="11.25" customHeight="1">
      <c r="A28" s="24" t="s">
        <v>28</v>
      </c>
      <c r="B28" s="463" t="s">
        <v>81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5"/>
    </row>
    <row r="29" spans="1:17" ht="24" customHeight="1">
      <c r="A29" s="427" t="s">
        <v>30</v>
      </c>
      <c r="B29" s="523" t="s">
        <v>47</v>
      </c>
      <c r="C29" s="383" t="s">
        <v>161</v>
      </c>
      <c r="D29" s="268" t="s">
        <v>249</v>
      </c>
      <c r="E29" s="24" t="s">
        <v>254</v>
      </c>
      <c r="F29" s="24" t="s">
        <v>243</v>
      </c>
      <c r="G29" s="24" t="s">
        <v>255</v>
      </c>
      <c r="H29" s="24" t="s">
        <v>255</v>
      </c>
      <c r="I29" s="24" t="s">
        <v>255</v>
      </c>
      <c r="J29" s="24" t="s">
        <v>255</v>
      </c>
      <c r="K29" s="387" t="s">
        <v>256</v>
      </c>
      <c r="L29" s="417" t="s">
        <v>236</v>
      </c>
      <c r="M29" s="417" t="s">
        <v>236</v>
      </c>
      <c r="N29" s="417" t="s">
        <v>236</v>
      </c>
      <c r="O29" s="417" t="s">
        <v>236</v>
      </c>
      <c r="P29" s="417" t="s">
        <v>236</v>
      </c>
      <c r="Q29" s="427" t="s">
        <v>136</v>
      </c>
    </row>
    <row r="30" spans="1:17" ht="16.5" customHeight="1">
      <c r="A30" s="453"/>
      <c r="B30" s="370"/>
      <c r="C30" s="384"/>
      <c r="D30" s="371" t="s">
        <v>5</v>
      </c>
      <c r="E30" s="399">
        <f>SUM(F30:J33)</f>
        <v>210</v>
      </c>
      <c r="F30" s="399">
        <v>70</v>
      </c>
      <c r="G30" s="399">
        <v>35</v>
      </c>
      <c r="H30" s="399">
        <v>35</v>
      </c>
      <c r="I30" s="399">
        <v>35</v>
      </c>
      <c r="J30" s="399">
        <v>35</v>
      </c>
      <c r="K30" s="511"/>
      <c r="L30" s="418"/>
      <c r="M30" s="418"/>
      <c r="N30" s="418"/>
      <c r="O30" s="418"/>
      <c r="P30" s="418"/>
      <c r="Q30" s="453"/>
    </row>
    <row r="31" spans="1:17" ht="1.5" customHeight="1">
      <c r="A31" s="453"/>
      <c r="B31" s="370"/>
      <c r="C31" s="384"/>
      <c r="D31" s="430"/>
      <c r="E31" s="409"/>
      <c r="F31" s="409"/>
      <c r="G31" s="409"/>
      <c r="H31" s="409"/>
      <c r="I31" s="409"/>
      <c r="J31" s="409"/>
      <c r="K31" s="512"/>
      <c r="L31" s="416"/>
      <c r="M31" s="416"/>
      <c r="N31" s="416"/>
      <c r="O31" s="416"/>
      <c r="P31" s="416"/>
      <c r="Q31" s="453"/>
    </row>
    <row r="32" spans="1:17" ht="16.5" customHeight="1">
      <c r="A32" s="453"/>
      <c r="B32" s="370"/>
      <c r="C32" s="384"/>
      <c r="D32" s="430"/>
      <c r="E32" s="409"/>
      <c r="F32" s="409"/>
      <c r="G32" s="409"/>
      <c r="H32" s="409"/>
      <c r="I32" s="409"/>
      <c r="J32" s="409"/>
      <c r="K32" s="468" t="s">
        <v>257</v>
      </c>
      <c r="L32" s="396" t="s">
        <v>236</v>
      </c>
      <c r="M32" s="396" t="s">
        <v>236</v>
      </c>
      <c r="N32" s="396" t="s">
        <v>236</v>
      </c>
      <c r="O32" s="396" t="s">
        <v>236</v>
      </c>
      <c r="P32" s="396" t="s">
        <v>236</v>
      </c>
      <c r="Q32" s="453"/>
    </row>
    <row r="33" spans="1:17" ht="16.5" customHeight="1" thickBot="1">
      <c r="A33" s="454"/>
      <c r="B33" s="370"/>
      <c r="C33" s="384"/>
      <c r="D33" s="471"/>
      <c r="E33" s="440"/>
      <c r="F33" s="440"/>
      <c r="G33" s="440"/>
      <c r="H33" s="440"/>
      <c r="I33" s="440"/>
      <c r="J33" s="440"/>
      <c r="K33" s="468"/>
      <c r="L33" s="467"/>
      <c r="M33" s="467"/>
      <c r="N33" s="467"/>
      <c r="O33" s="467"/>
      <c r="P33" s="467"/>
      <c r="Q33" s="454"/>
    </row>
    <row r="34" spans="1:17" ht="10.5" customHeight="1">
      <c r="A34" s="383"/>
      <c r="B34" s="457" t="s">
        <v>33</v>
      </c>
      <c r="C34" s="458"/>
      <c r="D34" s="394" t="s">
        <v>249</v>
      </c>
      <c r="E34" s="441">
        <f>SUM(F34:J35)</f>
        <v>210</v>
      </c>
      <c r="F34" s="441">
        <f>SUM(F36:F37)</f>
        <v>70</v>
      </c>
      <c r="G34" s="441">
        <f>SUM(G36:G37)</f>
        <v>35</v>
      </c>
      <c r="H34" s="443">
        <f>SUM(H36:H37)</f>
        <v>35</v>
      </c>
      <c r="I34" s="443">
        <f>SUM(I36:I37)</f>
        <v>35</v>
      </c>
      <c r="J34" s="443">
        <f>SUM(J36:J37)</f>
        <v>35</v>
      </c>
      <c r="K34" s="412"/>
      <c r="L34" s="398"/>
      <c r="M34" s="398"/>
      <c r="N34" s="398"/>
      <c r="O34" s="398"/>
      <c r="P34" s="398"/>
      <c r="Q34" s="383"/>
    </row>
    <row r="35" spans="1:17" ht="10.5" customHeight="1">
      <c r="A35" s="383"/>
      <c r="B35" s="457"/>
      <c r="C35" s="458"/>
      <c r="D35" s="395"/>
      <c r="E35" s="442"/>
      <c r="F35" s="442"/>
      <c r="G35" s="442"/>
      <c r="H35" s="444"/>
      <c r="I35" s="444"/>
      <c r="J35" s="444"/>
      <c r="K35" s="412"/>
      <c r="L35" s="398"/>
      <c r="M35" s="398"/>
      <c r="N35" s="398"/>
      <c r="O35" s="398"/>
      <c r="P35" s="398"/>
      <c r="Q35" s="383"/>
    </row>
    <row r="36" spans="1:17" ht="10.5" customHeight="1">
      <c r="A36" s="383"/>
      <c r="B36" s="457"/>
      <c r="C36" s="458"/>
      <c r="D36" s="75" t="s">
        <v>5</v>
      </c>
      <c r="E36" s="66">
        <f>SUM(F36:J36)</f>
        <v>210</v>
      </c>
      <c r="F36" s="66">
        <f>SUM(F30)</f>
        <v>70</v>
      </c>
      <c r="G36" s="66">
        <f>SUM(G30)</f>
        <v>35</v>
      </c>
      <c r="H36" s="80">
        <f>SUM(H30)</f>
        <v>35</v>
      </c>
      <c r="I36" s="80">
        <f>SUM(I30)</f>
        <v>35</v>
      </c>
      <c r="J36" s="80">
        <f>SUM(J30)</f>
        <v>35</v>
      </c>
      <c r="K36" s="412"/>
      <c r="L36" s="398"/>
      <c r="M36" s="398"/>
      <c r="N36" s="398"/>
      <c r="O36" s="398"/>
      <c r="P36" s="398"/>
      <c r="Q36" s="383"/>
    </row>
    <row r="37" spans="1:17" ht="10.5" customHeight="1" thickBot="1">
      <c r="A37" s="383"/>
      <c r="B37" s="457"/>
      <c r="C37" s="458"/>
      <c r="D37" s="76" t="s">
        <v>6</v>
      </c>
      <c r="E37" s="136">
        <f>SUM(F37:J37)</f>
        <v>0</v>
      </c>
      <c r="F37" s="81">
        <f>SUM(F32)</f>
        <v>0</v>
      </c>
      <c r="G37" s="81">
        <f>SUM(G32)</f>
        <v>0</v>
      </c>
      <c r="H37" s="82">
        <f>SUM(H32)</f>
        <v>0</v>
      </c>
      <c r="I37" s="82">
        <f>SUM(I32)</f>
        <v>0</v>
      </c>
      <c r="J37" s="82">
        <f>SUM(J32)</f>
        <v>0</v>
      </c>
      <c r="K37" s="412"/>
      <c r="L37" s="398"/>
      <c r="M37" s="398"/>
      <c r="N37" s="398"/>
      <c r="O37" s="398"/>
      <c r="P37" s="398"/>
      <c r="Q37" s="383"/>
    </row>
    <row r="38" spans="1:17" ht="15.75" customHeight="1" thickBot="1">
      <c r="A38" s="24" t="s">
        <v>34</v>
      </c>
      <c r="B38" s="498" t="s">
        <v>147</v>
      </c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500"/>
    </row>
    <row r="39" spans="1:17" ht="23.25" customHeight="1">
      <c r="A39" s="427" t="s">
        <v>36</v>
      </c>
      <c r="B39" s="523" t="s">
        <v>83</v>
      </c>
      <c r="C39" s="383" t="s">
        <v>161</v>
      </c>
      <c r="D39" s="229" t="s">
        <v>207</v>
      </c>
      <c r="E39" s="24" t="s">
        <v>208</v>
      </c>
      <c r="F39" s="24" t="s">
        <v>209</v>
      </c>
      <c r="G39" s="24" t="s">
        <v>210</v>
      </c>
      <c r="H39" s="24" t="s">
        <v>211</v>
      </c>
      <c r="I39" s="24" t="s">
        <v>211</v>
      </c>
      <c r="J39" s="24" t="s">
        <v>211</v>
      </c>
      <c r="K39" s="406" t="s">
        <v>258</v>
      </c>
      <c r="L39" s="249"/>
      <c r="M39" s="249"/>
      <c r="N39" s="249"/>
      <c r="O39" s="249"/>
      <c r="P39" s="249"/>
      <c r="Q39" s="223"/>
    </row>
    <row r="40" spans="1:17" ht="11.25" customHeight="1">
      <c r="A40" s="453"/>
      <c r="B40" s="370"/>
      <c r="C40" s="384"/>
      <c r="D40" s="459" t="s">
        <v>212</v>
      </c>
      <c r="E40" s="399">
        <f>SUM(F40:J41)</f>
        <v>546.5</v>
      </c>
      <c r="F40" s="399">
        <f>SUM(F48,F45,F51)</f>
        <v>356.5</v>
      </c>
      <c r="G40" s="399">
        <f>SUM(G48,G45,G51)</f>
        <v>100</v>
      </c>
      <c r="H40" s="399">
        <f>SUM(H48,H45,H51)</f>
        <v>30</v>
      </c>
      <c r="I40" s="399">
        <f>SUM(I48,I45,I51)</f>
        <v>30</v>
      </c>
      <c r="J40" s="399">
        <f>SUM(J48,J45,J51)</f>
        <v>30</v>
      </c>
      <c r="K40" s="407"/>
      <c r="L40" s="380">
        <v>100</v>
      </c>
      <c r="M40" s="380">
        <v>100</v>
      </c>
      <c r="N40" s="380">
        <v>100</v>
      </c>
      <c r="O40" s="380">
        <v>100</v>
      </c>
      <c r="P40" s="380">
        <v>100</v>
      </c>
      <c r="Q40" s="448" t="s">
        <v>132</v>
      </c>
    </row>
    <row r="41" spans="1:17" ht="6" customHeight="1">
      <c r="A41" s="453"/>
      <c r="B41" s="370"/>
      <c r="C41" s="384"/>
      <c r="D41" s="460"/>
      <c r="E41" s="400"/>
      <c r="F41" s="400"/>
      <c r="G41" s="400"/>
      <c r="H41" s="400"/>
      <c r="I41" s="400"/>
      <c r="J41" s="400"/>
      <c r="K41" s="407"/>
      <c r="L41" s="381"/>
      <c r="M41" s="381"/>
      <c r="N41" s="381"/>
      <c r="O41" s="381"/>
      <c r="P41" s="381"/>
      <c r="Q41" s="449"/>
    </row>
    <row r="42" spans="1:17" ht="11.25" customHeight="1">
      <c r="A42" s="453"/>
      <c r="B42" s="370"/>
      <c r="C42" s="384"/>
      <c r="D42" s="460"/>
      <c r="E42" s="399">
        <f>SUM(F42:J43)</f>
        <v>755.4</v>
      </c>
      <c r="F42" s="382">
        <f>SUM(F49,F46,F52)</f>
        <v>465.4</v>
      </c>
      <c r="G42" s="423">
        <f>SUM(G49,G46,G52)</f>
        <v>200</v>
      </c>
      <c r="H42" s="423">
        <f>SUM(H49,H46,H52)</f>
        <v>30</v>
      </c>
      <c r="I42" s="423">
        <f>SUM(I49,I46,I52)</f>
        <v>30</v>
      </c>
      <c r="J42" s="423">
        <f>SUM(J49,J46,J52)</f>
        <v>30</v>
      </c>
      <c r="K42" s="407"/>
      <c r="L42" s="380">
        <v>100</v>
      </c>
      <c r="M42" s="380">
        <v>100</v>
      </c>
      <c r="N42" s="380">
        <v>100</v>
      </c>
      <c r="O42" s="380">
        <v>100</v>
      </c>
      <c r="P42" s="380">
        <v>100</v>
      </c>
      <c r="Q42" s="501" t="s">
        <v>131</v>
      </c>
    </row>
    <row r="43" spans="1:17" ht="6" customHeight="1" thickBot="1">
      <c r="A43" s="454"/>
      <c r="B43" s="370"/>
      <c r="C43" s="384"/>
      <c r="D43" s="461"/>
      <c r="E43" s="409"/>
      <c r="F43" s="423"/>
      <c r="G43" s="431"/>
      <c r="H43" s="431"/>
      <c r="I43" s="431"/>
      <c r="J43" s="431"/>
      <c r="K43" s="408"/>
      <c r="L43" s="381"/>
      <c r="M43" s="381"/>
      <c r="N43" s="381"/>
      <c r="O43" s="381"/>
      <c r="P43" s="381"/>
      <c r="Q43" s="501"/>
    </row>
    <row r="44" spans="1:17" ht="20.25" customHeight="1">
      <c r="A44" s="427" t="s">
        <v>82</v>
      </c>
      <c r="B44" s="387" t="s">
        <v>84</v>
      </c>
      <c r="C44" s="445" t="s">
        <v>161</v>
      </c>
      <c r="D44" s="229" t="s">
        <v>207</v>
      </c>
      <c r="E44" s="195">
        <f>SUM(F44:J44)</f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529" t="s">
        <v>258</v>
      </c>
      <c r="L44" s="272"/>
      <c r="M44" s="272"/>
      <c r="N44" s="272"/>
      <c r="O44" s="272"/>
      <c r="P44" s="272"/>
      <c r="Q44" s="207"/>
    </row>
    <row r="45" spans="1:17" ht="22.5" customHeight="1">
      <c r="A45" s="453"/>
      <c r="B45" s="496"/>
      <c r="C45" s="446"/>
      <c r="D45" s="60" t="s">
        <v>5</v>
      </c>
      <c r="E45" s="146">
        <f aca="true" t="shared" si="1" ref="E45:E52">SUM(F45:J45)</f>
        <v>0</v>
      </c>
      <c r="F45" s="101">
        <v>0</v>
      </c>
      <c r="G45" s="101">
        <v>0</v>
      </c>
      <c r="H45" s="101">
        <v>0</v>
      </c>
      <c r="I45" s="130">
        <v>0</v>
      </c>
      <c r="J45" s="130">
        <v>0</v>
      </c>
      <c r="K45" s="530"/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24" t="s">
        <v>129</v>
      </c>
    </row>
    <row r="46" spans="1:17" ht="22.5" customHeight="1" thickBot="1">
      <c r="A46" s="454"/>
      <c r="B46" s="497"/>
      <c r="C46" s="447"/>
      <c r="D46" s="99" t="s">
        <v>5</v>
      </c>
      <c r="E46" s="146">
        <f t="shared" si="1"/>
        <v>0</v>
      </c>
      <c r="F46" s="101">
        <v>0</v>
      </c>
      <c r="G46" s="101">
        <v>0</v>
      </c>
      <c r="H46" s="101">
        <v>0</v>
      </c>
      <c r="I46" s="130">
        <v>0</v>
      </c>
      <c r="J46" s="130">
        <v>0</v>
      </c>
      <c r="K46" s="531"/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24" t="s">
        <v>130</v>
      </c>
    </row>
    <row r="47" spans="1:17" ht="22.5" customHeight="1">
      <c r="A47" s="427" t="s">
        <v>85</v>
      </c>
      <c r="B47" s="387" t="s">
        <v>86</v>
      </c>
      <c r="C47" s="445" t="s">
        <v>161</v>
      </c>
      <c r="D47" s="229" t="s">
        <v>207</v>
      </c>
      <c r="E47" s="303">
        <f aca="true" t="shared" si="2" ref="E47:J47">SUM(E48:E49)</f>
        <v>242.9</v>
      </c>
      <c r="F47" s="303">
        <f t="shared" si="2"/>
        <v>62.9</v>
      </c>
      <c r="G47" s="303">
        <f t="shared" si="2"/>
        <v>0</v>
      </c>
      <c r="H47" s="303">
        <f t="shared" si="2"/>
        <v>60</v>
      </c>
      <c r="I47" s="303">
        <f t="shared" si="2"/>
        <v>60</v>
      </c>
      <c r="J47" s="303">
        <f t="shared" si="2"/>
        <v>60</v>
      </c>
      <c r="K47" s="529" t="s">
        <v>258</v>
      </c>
      <c r="L47" s="272"/>
      <c r="M47" s="272"/>
      <c r="N47" s="272"/>
      <c r="O47" s="272"/>
      <c r="P47" s="272"/>
      <c r="Q47" s="224"/>
    </row>
    <row r="48" spans="1:17" ht="22.5" customHeight="1">
      <c r="A48" s="453"/>
      <c r="B48" s="496"/>
      <c r="C48" s="446"/>
      <c r="D48" s="60" t="s">
        <v>5</v>
      </c>
      <c r="E48" s="64">
        <f t="shared" si="1"/>
        <v>121.5</v>
      </c>
      <c r="F48" s="172">
        <v>31.5</v>
      </c>
      <c r="G48" s="66">
        <f>30-30</f>
        <v>0</v>
      </c>
      <c r="H48" s="66">
        <v>30</v>
      </c>
      <c r="I48" s="136">
        <v>30</v>
      </c>
      <c r="J48" s="136">
        <v>30</v>
      </c>
      <c r="K48" s="530"/>
      <c r="L48" s="272">
        <v>100</v>
      </c>
      <c r="M48" s="272">
        <v>0</v>
      </c>
      <c r="N48" s="272">
        <v>100</v>
      </c>
      <c r="O48" s="272">
        <v>100</v>
      </c>
      <c r="P48" s="272">
        <v>100</v>
      </c>
      <c r="Q48" s="224" t="s">
        <v>129</v>
      </c>
    </row>
    <row r="49" spans="1:17" ht="22.5" customHeight="1" thickBot="1">
      <c r="A49" s="454"/>
      <c r="B49" s="497"/>
      <c r="C49" s="447"/>
      <c r="D49" s="99" t="s">
        <v>5</v>
      </c>
      <c r="E49" s="146">
        <f t="shared" si="1"/>
        <v>121.4</v>
      </c>
      <c r="F49" s="66">
        <v>31.4</v>
      </c>
      <c r="G49" s="66">
        <f>30-30</f>
        <v>0</v>
      </c>
      <c r="H49" s="66">
        <v>30</v>
      </c>
      <c r="I49" s="136">
        <v>30</v>
      </c>
      <c r="J49" s="136">
        <v>30</v>
      </c>
      <c r="K49" s="531"/>
      <c r="L49" s="272">
        <v>100</v>
      </c>
      <c r="M49" s="272">
        <v>0</v>
      </c>
      <c r="N49" s="272">
        <v>100</v>
      </c>
      <c r="O49" s="272">
        <v>100</v>
      </c>
      <c r="P49" s="272">
        <v>100</v>
      </c>
      <c r="Q49" s="224" t="s">
        <v>130</v>
      </c>
    </row>
    <row r="50" spans="1:17" ht="22.5" customHeight="1">
      <c r="A50" s="427" t="s">
        <v>138</v>
      </c>
      <c r="B50" s="387" t="s">
        <v>139</v>
      </c>
      <c r="C50" s="445" t="s">
        <v>161</v>
      </c>
      <c r="D50" s="229" t="s">
        <v>207</v>
      </c>
      <c r="E50" s="206">
        <v>1059</v>
      </c>
      <c r="F50" s="208">
        <v>759</v>
      </c>
      <c r="G50" s="208">
        <v>300</v>
      </c>
      <c r="H50" s="70">
        <v>0</v>
      </c>
      <c r="I50" s="70">
        <v>0</v>
      </c>
      <c r="J50" s="70">
        <v>0</v>
      </c>
      <c r="K50" s="529" t="s">
        <v>258</v>
      </c>
      <c r="L50" s="272"/>
      <c r="M50" s="272"/>
      <c r="N50" s="272"/>
      <c r="O50" s="272"/>
      <c r="P50" s="272"/>
      <c r="Q50" s="224"/>
    </row>
    <row r="51" spans="1:17" ht="21.75" customHeight="1">
      <c r="A51" s="453"/>
      <c r="B51" s="496"/>
      <c r="C51" s="446"/>
      <c r="D51" s="112" t="s">
        <v>5</v>
      </c>
      <c r="E51" s="111">
        <f t="shared" si="1"/>
        <v>425</v>
      </c>
      <c r="F51" s="115">
        <v>325</v>
      </c>
      <c r="G51" s="115">
        <v>100</v>
      </c>
      <c r="H51" s="115">
        <v>0</v>
      </c>
      <c r="I51" s="137">
        <v>0</v>
      </c>
      <c r="J51" s="137">
        <v>0</v>
      </c>
      <c r="K51" s="530"/>
      <c r="L51" s="272">
        <v>100</v>
      </c>
      <c r="M51" s="272">
        <v>100</v>
      </c>
      <c r="N51" s="272">
        <v>0</v>
      </c>
      <c r="O51" s="272">
        <v>0</v>
      </c>
      <c r="P51" s="272">
        <v>0</v>
      </c>
      <c r="Q51" s="224" t="s">
        <v>129</v>
      </c>
    </row>
    <row r="52" spans="1:17" ht="21.75" customHeight="1">
      <c r="A52" s="454"/>
      <c r="B52" s="497"/>
      <c r="C52" s="447"/>
      <c r="D52" s="112" t="s">
        <v>5</v>
      </c>
      <c r="E52" s="139">
        <f t="shared" si="1"/>
        <v>634</v>
      </c>
      <c r="F52" s="115">
        <v>434</v>
      </c>
      <c r="G52" s="115">
        <v>200</v>
      </c>
      <c r="H52" s="115">
        <v>0</v>
      </c>
      <c r="I52" s="137">
        <v>0</v>
      </c>
      <c r="J52" s="137">
        <v>0</v>
      </c>
      <c r="K52" s="531"/>
      <c r="L52" s="272">
        <v>100</v>
      </c>
      <c r="M52" s="272">
        <v>100</v>
      </c>
      <c r="N52" s="272">
        <v>0</v>
      </c>
      <c r="O52" s="272">
        <v>0</v>
      </c>
      <c r="P52" s="272">
        <v>0</v>
      </c>
      <c r="Q52" s="224" t="s">
        <v>130</v>
      </c>
    </row>
    <row r="53" spans="1:17" ht="6.75" customHeight="1">
      <c r="A53" s="427" t="s">
        <v>64</v>
      </c>
      <c r="B53" s="387" t="s">
        <v>89</v>
      </c>
      <c r="C53" s="445" t="s">
        <v>161</v>
      </c>
      <c r="D53" s="364" t="s">
        <v>259</v>
      </c>
      <c r="E53" s="366">
        <f>SUM(F53:J56)</f>
        <v>1520.9</v>
      </c>
      <c r="F53" s="366">
        <f>SUM(F59,F61,F64)</f>
        <v>260.8</v>
      </c>
      <c r="G53" s="366">
        <f>SUM(G56:G57)</f>
        <v>419.3</v>
      </c>
      <c r="H53" s="366">
        <f>SUM(H56:H57)</f>
        <v>80</v>
      </c>
      <c r="I53" s="366">
        <f>SUM(I56:I57)</f>
        <v>80</v>
      </c>
      <c r="J53" s="366">
        <f>SUM(J56:J57)</f>
        <v>80</v>
      </c>
      <c r="K53" s="406"/>
      <c r="L53" s="396"/>
      <c r="M53" s="396"/>
      <c r="N53" s="396"/>
      <c r="O53" s="396"/>
      <c r="P53" s="396"/>
      <c r="Q53" s="501"/>
    </row>
    <row r="54" spans="1:17" ht="6.75" customHeight="1">
      <c r="A54" s="455"/>
      <c r="B54" s="388"/>
      <c r="C54" s="452"/>
      <c r="D54" s="365"/>
      <c r="E54" s="367"/>
      <c r="F54" s="367"/>
      <c r="G54" s="367"/>
      <c r="H54" s="367"/>
      <c r="I54" s="367"/>
      <c r="J54" s="367"/>
      <c r="K54" s="407"/>
      <c r="L54" s="467"/>
      <c r="M54" s="467"/>
      <c r="N54" s="467"/>
      <c r="O54" s="467"/>
      <c r="P54" s="467"/>
      <c r="Q54" s="535"/>
    </row>
    <row r="55" spans="1:17" ht="6.75" customHeight="1">
      <c r="A55" s="455"/>
      <c r="B55" s="388"/>
      <c r="C55" s="452"/>
      <c r="D55" s="365"/>
      <c r="E55" s="368"/>
      <c r="F55" s="368"/>
      <c r="G55" s="368"/>
      <c r="H55" s="368"/>
      <c r="I55" s="368"/>
      <c r="J55" s="368"/>
      <c r="K55" s="407"/>
      <c r="L55" s="467"/>
      <c r="M55" s="467"/>
      <c r="N55" s="467"/>
      <c r="O55" s="467"/>
      <c r="P55" s="467"/>
      <c r="Q55" s="535"/>
    </row>
    <row r="56" spans="1:17" ht="17.25" customHeight="1">
      <c r="A56" s="455"/>
      <c r="B56" s="388"/>
      <c r="C56" s="452"/>
      <c r="D56" s="228" t="s">
        <v>5</v>
      </c>
      <c r="E56" s="256">
        <f>E53</f>
        <v>1520.9</v>
      </c>
      <c r="F56" s="256">
        <f>F53</f>
        <v>260.8</v>
      </c>
      <c r="G56" s="256">
        <f>SUM(G59,G61,G64)</f>
        <v>100</v>
      </c>
      <c r="H56" s="256">
        <f>H61</f>
        <v>80</v>
      </c>
      <c r="I56" s="300">
        <f>I61</f>
        <v>80</v>
      </c>
      <c r="J56" s="300">
        <f>J61</f>
        <v>80</v>
      </c>
      <c r="K56" s="407"/>
      <c r="L56" s="467"/>
      <c r="M56" s="467"/>
      <c r="N56" s="467"/>
      <c r="O56" s="467"/>
      <c r="P56" s="467"/>
      <c r="Q56" s="535"/>
    </row>
    <row r="57" spans="1:17" ht="17.25" customHeight="1">
      <c r="A57" s="429"/>
      <c r="B57" s="390"/>
      <c r="C57" s="403"/>
      <c r="D57" s="301" t="s">
        <v>6</v>
      </c>
      <c r="E57" s="301">
        <f aca="true" t="shared" si="3" ref="E57:J57">E67</f>
        <v>319.3</v>
      </c>
      <c r="F57" s="301">
        <f t="shared" si="3"/>
        <v>0</v>
      </c>
      <c r="G57" s="301">
        <f t="shared" si="3"/>
        <v>319.3</v>
      </c>
      <c r="H57" s="301">
        <f t="shared" si="3"/>
        <v>0</v>
      </c>
      <c r="I57" s="301">
        <f t="shared" si="3"/>
        <v>0</v>
      </c>
      <c r="J57" s="301">
        <f t="shared" si="3"/>
        <v>0</v>
      </c>
      <c r="K57" s="408"/>
      <c r="L57" s="467"/>
      <c r="M57" s="467"/>
      <c r="N57" s="467"/>
      <c r="O57" s="467"/>
      <c r="P57" s="467"/>
      <c r="Q57" s="535"/>
    </row>
    <row r="58" spans="1:17" ht="24.75" customHeight="1">
      <c r="A58" s="427" t="s">
        <v>87</v>
      </c>
      <c r="B58" s="387" t="s">
        <v>84</v>
      </c>
      <c r="C58" s="445" t="s">
        <v>161</v>
      </c>
      <c r="D58" s="284" t="s">
        <v>207</v>
      </c>
      <c r="E58" s="297">
        <f aca="true" t="shared" si="4" ref="E58:J58">E59</f>
        <v>104.4</v>
      </c>
      <c r="F58" s="297">
        <f t="shared" si="4"/>
        <v>104.4</v>
      </c>
      <c r="G58" s="297">
        <f t="shared" si="4"/>
        <v>0</v>
      </c>
      <c r="H58" s="297">
        <f t="shared" si="4"/>
        <v>0</v>
      </c>
      <c r="I58" s="297">
        <f t="shared" si="4"/>
        <v>0</v>
      </c>
      <c r="J58" s="297">
        <f t="shared" si="4"/>
        <v>0</v>
      </c>
      <c r="K58" s="425" t="s">
        <v>261</v>
      </c>
      <c r="L58" s="396" t="s">
        <v>236</v>
      </c>
      <c r="M58" s="396" t="s">
        <v>213</v>
      </c>
      <c r="N58" s="396" t="s">
        <v>213</v>
      </c>
      <c r="O58" s="396" t="s">
        <v>213</v>
      </c>
      <c r="P58" s="396" t="s">
        <v>213</v>
      </c>
      <c r="Q58" s="456" t="s">
        <v>51</v>
      </c>
    </row>
    <row r="59" spans="1:17" ht="11.25" customHeight="1">
      <c r="A59" s="428"/>
      <c r="B59" s="389"/>
      <c r="C59" s="452"/>
      <c r="D59" s="371" t="s">
        <v>5</v>
      </c>
      <c r="E59" s="409">
        <f>SUM(F59:J60)</f>
        <v>104.4</v>
      </c>
      <c r="F59" s="525">
        <v>104.4</v>
      </c>
      <c r="G59" s="432">
        <v>0</v>
      </c>
      <c r="H59" s="432">
        <v>0</v>
      </c>
      <c r="I59" s="432">
        <v>0</v>
      </c>
      <c r="J59" s="432">
        <v>0</v>
      </c>
      <c r="K59" s="425"/>
      <c r="L59" s="467"/>
      <c r="M59" s="467"/>
      <c r="N59" s="467"/>
      <c r="O59" s="467"/>
      <c r="P59" s="467"/>
      <c r="Q59" s="397"/>
    </row>
    <row r="60" spans="1:17" ht="12.75" customHeight="1" thickBot="1">
      <c r="A60" s="429"/>
      <c r="B60" s="390"/>
      <c r="C60" s="403"/>
      <c r="D60" s="487"/>
      <c r="E60" s="400"/>
      <c r="F60" s="436"/>
      <c r="G60" s="431"/>
      <c r="H60" s="431"/>
      <c r="I60" s="431"/>
      <c r="J60" s="431"/>
      <c r="K60" s="425"/>
      <c r="L60" s="467"/>
      <c r="M60" s="467"/>
      <c r="N60" s="467"/>
      <c r="O60" s="467"/>
      <c r="P60" s="467"/>
      <c r="Q60" s="397"/>
    </row>
    <row r="61" spans="1:17" ht="22.5" customHeight="1">
      <c r="A61" s="427" t="s">
        <v>88</v>
      </c>
      <c r="B61" s="387" t="s">
        <v>86</v>
      </c>
      <c r="C61" s="445" t="s">
        <v>161</v>
      </c>
      <c r="D61" s="229" t="s">
        <v>207</v>
      </c>
      <c r="E61" s="256">
        <f aca="true" t="shared" si="5" ref="E61:J61">E62</f>
        <v>332.8</v>
      </c>
      <c r="F61" s="256">
        <f t="shared" si="5"/>
        <v>92.8</v>
      </c>
      <c r="G61" s="256">
        <f t="shared" si="5"/>
        <v>0</v>
      </c>
      <c r="H61" s="256">
        <f t="shared" si="5"/>
        <v>80</v>
      </c>
      <c r="I61" s="256">
        <f t="shared" si="5"/>
        <v>80</v>
      </c>
      <c r="J61" s="256">
        <f t="shared" si="5"/>
        <v>80</v>
      </c>
      <c r="K61" s="425" t="s">
        <v>261</v>
      </c>
      <c r="L61" s="396" t="s">
        <v>236</v>
      </c>
      <c r="M61" s="396" t="s">
        <v>213</v>
      </c>
      <c r="N61" s="396" t="s">
        <v>236</v>
      </c>
      <c r="O61" s="396" t="s">
        <v>236</v>
      </c>
      <c r="P61" s="396" t="s">
        <v>236</v>
      </c>
      <c r="Q61" s="456" t="s">
        <v>51</v>
      </c>
    </row>
    <row r="62" spans="1:17" ht="12" customHeight="1">
      <c r="A62" s="428"/>
      <c r="B62" s="389"/>
      <c r="C62" s="452"/>
      <c r="D62" s="371" t="s">
        <v>5</v>
      </c>
      <c r="E62" s="399">
        <f>SUM(F62:J63)</f>
        <v>332.8</v>
      </c>
      <c r="F62" s="435">
        <v>92.8</v>
      </c>
      <c r="G62" s="423">
        <f>80-80</f>
        <v>0</v>
      </c>
      <c r="H62" s="423">
        <v>80</v>
      </c>
      <c r="I62" s="423">
        <v>80</v>
      </c>
      <c r="J62" s="423">
        <v>80</v>
      </c>
      <c r="K62" s="425"/>
      <c r="L62" s="467"/>
      <c r="M62" s="467"/>
      <c r="N62" s="467"/>
      <c r="O62" s="467"/>
      <c r="P62" s="467"/>
      <c r="Q62" s="397"/>
    </row>
    <row r="63" spans="1:17" ht="12.75" customHeight="1" thickBot="1">
      <c r="A63" s="429"/>
      <c r="B63" s="390"/>
      <c r="C63" s="403"/>
      <c r="D63" s="487"/>
      <c r="E63" s="400"/>
      <c r="F63" s="436"/>
      <c r="G63" s="431"/>
      <c r="H63" s="431"/>
      <c r="I63" s="431"/>
      <c r="J63" s="431"/>
      <c r="K63" s="425"/>
      <c r="L63" s="467"/>
      <c r="M63" s="467"/>
      <c r="N63" s="467"/>
      <c r="O63" s="467"/>
      <c r="P63" s="467"/>
      <c r="Q63" s="397"/>
    </row>
    <row r="64" spans="1:17" ht="21" customHeight="1">
      <c r="A64" s="427" t="s">
        <v>140</v>
      </c>
      <c r="B64" s="387" t="s">
        <v>139</v>
      </c>
      <c r="C64" s="445" t="s">
        <v>161</v>
      </c>
      <c r="D64" s="229" t="s">
        <v>207</v>
      </c>
      <c r="E64" s="195">
        <f aca="true" t="shared" si="6" ref="E64:J64">E65</f>
        <v>163.6</v>
      </c>
      <c r="F64" s="195">
        <f t="shared" si="6"/>
        <v>63.6</v>
      </c>
      <c r="G64" s="195">
        <f>G65</f>
        <v>100</v>
      </c>
      <c r="H64" s="195">
        <f t="shared" si="6"/>
        <v>0</v>
      </c>
      <c r="I64" s="195">
        <f t="shared" si="6"/>
        <v>0</v>
      </c>
      <c r="J64" s="195">
        <f t="shared" si="6"/>
        <v>0</v>
      </c>
      <c r="K64" s="406" t="s">
        <v>261</v>
      </c>
      <c r="L64" s="417" t="s">
        <v>236</v>
      </c>
      <c r="M64" s="417" t="s">
        <v>236</v>
      </c>
      <c r="N64" s="417" t="s">
        <v>213</v>
      </c>
      <c r="O64" s="417" t="s">
        <v>213</v>
      </c>
      <c r="P64" s="417" t="s">
        <v>213</v>
      </c>
      <c r="Q64" s="427" t="s">
        <v>51</v>
      </c>
    </row>
    <row r="65" spans="1:17" ht="13.5" customHeight="1">
      <c r="A65" s="470"/>
      <c r="B65" s="470"/>
      <c r="C65" s="470"/>
      <c r="D65" s="113" t="s">
        <v>5</v>
      </c>
      <c r="E65" s="116">
        <f>SUM(F65:J65)</f>
        <v>163.6</v>
      </c>
      <c r="F65" s="117">
        <v>63.6</v>
      </c>
      <c r="G65" s="117">
        <v>100</v>
      </c>
      <c r="H65" s="117">
        <v>0</v>
      </c>
      <c r="I65" s="143">
        <v>0</v>
      </c>
      <c r="J65" s="143">
        <v>0</v>
      </c>
      <c r="K65" s="470"/>
      <c r="L65" s="470"/>
      <c r="M65" s="422"/>
      <c r="N65" s="470"/>
      <c r="O65" s="422"/>
      <c r="P65" s="422"/>
      <c r="Q65" s="470"/>
    </row>
    <row r="66" spans="1:17" ht="67.5" customHeight="1">
      <c r="A66" s="298" t="s">
        <v>295</v>
      </c>
      <c r="B66" s="296" t="s">
        <v>292</v>
      </c>
      <c r="C66" s="374" t="s">
        <v>161</v>
      </c>
      <c r="D66" s="294" t="s">
        <v>249</v>
      </c>
      <c r="E66" s="291">
        <f aca="true" t="shared" si="7" ref="E66:J66">E67+E68</f>
        <v>319.3</v>
      </c>
      <c r="F66" s="291">
        <f t="shared" si="7"/>
        <v>0</v>
      </c>
      <c r="G66" s="291">
        <f t="shared" si="7"/>
        <v>319.3</v>
      </c>
      <c r="H66" s="291">
        <f t="shared" si="7"/>
        <v>0</v>
      </c>
      <c r="I66" s="291">
        <f t="shared" si="7"/>
        <v>0</v>
      </c>
      <c r="J66" s="291">
        <f t="shared" si="7"/>
        <v>0</v>
      </c>
      <c r="K66" s="377" t="s">
        <v>294</v>
      </c>
      <c r="L66" s="371">
        <v>0</v>
      </c>
      <c r="M66" s="371">
        <v>100</v>
      </c>
      <c r="N66" s="371">
        <v>0</v>
      </c>
      <c r="O66" s="371">
        <v>0</v>
      </c>
      <c r="P66" s="371">
        <v>0</v>
      </c>
      <c r="Q66" s="371" t="s">
        <v>51</v>
      </c>
    </row>
    <row r="67" spans="1:17" ht="157.5" customHeight="1">
      <c r="A67" s="293" t="s">
        <v>296</v>
      </c>
      <c r="B67" s="295" t="s">
        <v>293</v>
      </c>
      <c r="C67" s="375"/>
      <c r="D67" s="290" t="s">
        <v>6</v>
      </c>
      <c r="E67" s="291">
        <f>F67+G67+H67+I67+J67</f>
        <v>319.3</v>
      </c>
      <c r="F67" s="291">
        <v>0</v>
      </c>
      <c r="G67" s="291">
        <v>319.3</v>
      </c>
      <c r="H67" s="291">
        <v>0</v>
      </c>
      <c r="I67" s="291">
        <v>0</v>
      </c>
      <c r="J67" s="291">
        <v>0</v>
      </c>
      <c r="K67" s="378"/>
      <c r="L67" s="372"/>
      <c r="M67" s="372"/>
      <c r="N67" s="372"/>
      <c r="O67" s="372"/>
      <c r="P67" s="372"/>
      <c r="Q67" s="372"/>
    </row>
    <row r="68" spans="1:17" ht="24" customHeight="1">
      <c r="A68" s="289" t="s">
        <v>297</v>
      </c>
      <c r="B68" s="295" t="s">
        <v>204</v>
      </c>
      <c r="C68" s="376"/>
      <c r="D68" s="290" t="s">
        <v>5</v>
      </c>
      <c r="E68" s="291">
        <f>F68+G68+H68+I68+J68</f>
        <v>0</v>
      </c>
      <c r="F68" s="291">
        <v>0</v>
      </c>
      <c r="G68" s="291">
        <v>0</v>
      </c>
      <c r="H68" s="291">
        <v>0</v>
      </c>
      <c r="I68" s="291">
        <v>0</v>
      </c>
      <c r="J68" s="291">
        <v>0</v>
      </c>
      <c r="K68" s="379"/>
      <c r="L68" s="373"/>
      <c r="M68" s="373"/>
      <c r="N68" s="373"/>
      <c r="O68" s="373"/>
      <c r="P68" s="373"/>
      <c r="Q68" s="373"/>
    </row>
    <row r="69" spans="1:17" ht="6.75" customHeight="1">
      <c r="A69" s="427" t="s">
        <v>90</v>
      </c>
      <c r="B69" s="387" t="s">
        <v>92</v>
      </c>
      <c r="C69" s="445" t="s">
        <v>161</v>
      </c>
      <c r="D69" s="433" t="s">
        <v>224</v>
      </c>
      <c r="E69" s="437">
        <f>SUM(F69:J72)</f>
        <v>880.8</v>
      </c>
      <c r="F69" s="437">
        <f>SUM(F76,F79,F80)</f>
        <v>800.8</v>
      </c>
      <c r="G69" s="437">
        <f>SUM(G76,G79)</f>
        <v>20</v>
      </c>
      <c r="H69" s="437">
        <f>SUM(H76,H79)</f>
        <v>20</v>
      </c>
      <c r="I69" s="437">
        <f>SUM(I76,I79)</f>
        <v>20</v>
      </c>
      <c r="J69" s="437">
        <f>SUM(J76,J79)</f>
        <v>20</v>
      </c>
      <c r="K69" s="468"/>
      <c r="L69" s="396"/>
      <c r="M69" s="396"/>
      <c r="N69" s="396"/>
      <c r="O69" s="396"/>
      <c r="P69" s="396"/>
      <c r="Q69" s="501"/>
    </row>
    <row r="70" spans="1:17" ht="6.75" customHeight="1">
      <c r="A70" s="455"/>
      <c r="B70" s="388"/>
      <c r="C70" s="452"/>
      <c r="D70" s="518"/>
      <c r="E70" s="438"/>
      <c r="F70" s="438"/>
      <c r="G70" s="438"/>
      <c r="H70" s="438"/>
      <c r="I70" s="438"/>
      <c r="J70" s="438"/>
      <c r="K70" s="425"/>
      <c r="L70" s="467"/>
      <c r="M70" s="467"/>
      <c r="N70" s="467"/>
      <c r="O70" s="467"/>
      <c r="P70" s="467"/>
      <c r="Q70" s="535"/>
    </row>
    <row r="71" spans="1:17" ht="10.5" customHeight="1">
      <c r="A71" s="455"/>
      <c r="B71" s="388"/>
      <c r="C71" s="452"/>
      <c r="D71" s="518"/>
      <c r="E71" s="438"/>
      <c r="F71" s="438"/>
      <c r="G71" s="438"/>
      <c r="H71" s="438"/>
      <c r="I71" s="438"/>
      <c r="J71" s="438"/>
      <c r="K71" s="425"/>
      <c r="L71" s="467"/>
      <c r="M71" s="467"/>
      <c r="N71" s="467"/>
      <c r="O71" s="467"/>
      <c r="P71" s="467"/>
      <c r="Q71" s="535"/>
    </row>
    <row r="72" spans="1:17" ht="10.5" customHeight="1">
      <c r="A72" s="455"/>
      <c r="B72" s="388"/>
      <c r="C72" s="452"/>
      <c r="D72" s="434"/>
      <c r="E72" s="439"/>
      <c r="F72" s="439"/>
      <c r="G72" s="439"/>
      <c r="H72" s="439"/>
      <c r="I72" s="439"/>
      <c r="J72" s="439"/>
      <c r="K72" s="425"/>
      <c r="L72" s="467"/>
      <c r="M72" s="467"/>
      <c r="N72" s="467"/>
      <c r="O72" s="467"/>
      <c r="P72" s="467"/>
      <c r="Q72" s="535"/>
    </row>
    <row r="73" spans="1:17" ht="10.5" customHeight="1">
      <c r="A73" s="428"/>
      <c r="B73" s="389"/>
      <c r="C73" s="452"/>
      <c r="D73" s="255" t="s">
        <v>5</v>
      </c>
      <c r="E73" s="281">
        <f aca="true" t="shared" si="8" ref="E73:J73">E69</f>
        <v>880.8</v>
      </c>
      <c r="F73" s="281">
        <f t="shared" si="8"/>
        <v>800.8</v>
      </c>
      <c r="G73" s="281">
        <f t="shared" si="8"/>
        <v>20</v>
      </c>
      <c r="H73" s="281">
        <f t="shared" si="8"/>
        <v>20</v>
      </c>
      <c r="I73" s="281">
        <f t="shared" si="8"/>
        <v>20</v>
      </c>
      <c r="J73" s="281">
        <f t="shared" si="8"/>
        <v>20</v>
      </c>
      <c r="K73" s="425"/>
      <c r="L73" s="467"/>
      <c r="M73" s="467"/>
      <c r="N73" s="467"/>
      <c r="O73" s="467"/>
      <c r="P73" s="467"/>
      <c r="Q73" s="535"/>
    </row>
    <row r="74" spans="1:17" ht="10.5" customHeight="1">
      <c r="A74" s="429"/>
      <c r="B74" s="390"/>
      <c r="C74" s="403"/>
      <c r="D74" s="255" t="s">
        <v>6</v>
      </c>
      <c r="E74" s="281">
        <f aca="true" t="shared" si="9" ref="E74:J74">E80</f>
        <v>269</v>
      </c>
      <c r="F74" s="281">
        <f t="shared" si="9"/>
        <v>269</v>
      </c>
      <c r="G74" s="281">
        <f t="shared" si="9"/>
        <v>0</v>
      </c>
      <c r="H74" s="281">
        <f t="shared" si="9"/>
        <v>0</v>
      </c>
      <c r="I74" s="281">
        <f t="shared" si="9"/>
        <v>0</v>
      </c>
      <c r="J74" s="281">
        <f t="shared" si="9"/>
        <v>0</v>
      </c>
      <c r="K74" s="425"/>
      <c r="L74" s="467"/>
      <c r="M74" s="467"/>
      <c r="N74" s="467"/>
      <c r="O74" s="467"/>
      <c r="P74" s="467"/>
      <c r="Q74" s="535"/>
    </row>
    <row r="75" spans="1:17" ht="24" customHeight="1">
      <c r="A75" s="427" t="s">
        <v>91</v>
      </c>
      <c r="B75" s="387" t="s">
        <v>86</v>
      </c>
      <c r="C75" s="445" t="s">
        <v>161</v>
      </c>
      <c r="D75" s="284" t="s">
        <v>207</v>
      </c>
      <c r="E75" s="282">
        <f aca="true" t="shared" si="10" ref="E75:J75">E76</f>
        <v>158.8</v>
      </c>
      <c r="F75" s="282">
        <f t="shared" si="10"/>
        <v>78.8</v>
      </c>
      <c r="G75" s="282">
        <f t="shared" si="10"/>
        <v>20</v>
      </c>
      <c r="H75" s="282">
        <f t="shared" si="10"/>
        <v>20</v>
      </c>
      <c r="I75" s="282">
        <f t="shared" si="10"/>
        <v>20</v>
      </c>
      <c r="J75" s="282">
        <f t="shared" si="10"/>
        <v>20</v>
      </c>
      <c r="K75" s="468" t="s">
        <v>261</v>
      </c>
      <c r="L75" s="396" t="s">
        <v>236</v>
      </c>
      <c r="M75" s="396" t="s">
        <v>236</v>
      </c>
      <c r="N75" s="396" t="s">
        <v>236</v>
      </c>
      <c r="O75" s="396" t="s">
        <v>236</v>
      </c>
      <c r="P75" s="396" t="s">
        <v>236</v>
      </c>
      <c r="Q75" s="427" t="s">
        <v>142</v>
      </c>
    </row>
    <row r="76" spans="1:17" ht="13.5" customHeight="1">
      <c r="A76" s="428"/>
      <c r="B76" s="389"/>
      <c r="C76" s="469"/>
      <c r="D76" s="371" t="s">
        <v>5</v>
      </c>
      <c r="E76" s="527">
        <f>SUM(F76:J77)</f>
        <v>158.8</v>
      </c>
      <c r="F76" s="435">
        <f>118.8-40</f>
        <v>78.8</v>
      </c>
      <c r="G76" s="435">
        <v>20</v>
      </c>
      <c r="H76" s="435">
        <v>20</v>
      </c>
      <c r="I76" s="435">
        <v>20</v>
      </c>
      <c r="J76" s="435">
        <v>20</v>
      </c>
      <c r="K76" s="425"/>
      <c r="L76" s="467"/>
      <c r="M76" s="467"/>
      <c r="N76" s="467"/>
      <c r="O76" s="467"/>
      <c r="P76" s="467"/>
      <c r="Q76" s="455"/>
    </row>
    <row r="77" spans="1:17" ht="11.25" customHeight="1" thickBot="1">
      <c r="A77" s="429"/>
      <c r="B77" s="390"/>
      <c r="C77" s="469"/>
      <c r="D77" s="487"/>
      <c r="E77" s="528"/>
      <c r="F77" s="436"/>
      <c r="G77" s="436"/>
      <c r="H77" s="436"/>
      <c r="I77" s="436"/>
      <c r="J77" s="436"/>
      <c r="K77" s="425"/>
      <c r="L77" s="467"/>
      <c r="M77" s="467"/>
      <c r="N77" s="467"/>
      <c r="O77" s="467"/>
      <c r="P77" s="467"/>
      <c r="Q77" s="536"/>
    </row>
    <row r="78" spans="1:17" ht="24" customHeight="1">
      <c r="A78" s="427" t="s">
        <v>141</v>
      </c>
      <c r="B78" s="387" t="s">
        <v>139</v>
      </c>
      <c r="C78" s="383" t="s">
        <v>260</v>
      </c>
      <c r="D78" s="229" t="s">
        <v>207</v>
      </c>
      <c r="E78" s="282">
        <f aca="true" t="shared" si="11" ref="E78:J78">E80+E79</f>
        <v>722</v>
      </c>
      <c r="F78" s="282">
        <f t="shared" si="11"/>
        <v>722</v>
      </c>
      <c r="G78" s="282">
        <f t="shared" si="11"/>
        <v>0</v>
      </c>
      <c r="H78" s="282">
        <f t="shared" si="11"/>
        <v>0</v>
      </c>
      <c r="I78" s="282">
        <f t="shared" si="11"/>
        <v>0</v>
      </c>
      <c r="J78" s="282">
        <f t="shared" si="11"/>
        <v>0</v>
      </c>
      <c r="K78" s="468" t="s">
        <v>261</v>
      </c>
      <c r="L78" s="396" t="s">
        <v>236</v>
      </c>
      <c r="M78" s="396" t="s">
        <v>213</v>
      </c>
      <c r="N78" s="396" t="s">
        <v>213</v>
      </c>
      <c r="O78" s="396" t="s">
        <v>213</v>
      </c>
      <c r="P78" s="396" t="s">
        <v>213</v>
      </c>
      <c r="Q78" s="427" t="s">
        <v>142</v>
      </c>
    </row>
    <row r="79" spans="1:17" ht="16.5" customHeight="1">
      <c r="A79" s="428"/>
      <c r="B79" s="389"/>
      <c r="C79" s="526"/>
      <c r="D79" s="158" t="s">
        <v>5</v>
      </c>
      <c r="E79" s="159">
        <f>SUM(F79:J79)</f>
        <v>453</v>
      </c>
      <c r="F79" s="156">
        <v>453</v>
      </c>
      <c r="G79" s="156">
        <v>0</v>
      </c>
      <c r="H79" s="156">
        <v>0</v>
      </c>
      <c r="I79" s="142">
        <v>0</v>
      </c>
      <c r="J79" s="142">
        <v>0</v>
      </c>
      <c r="K79" s="425"/>
      <c r="L79" s="467"/>
      <c r="M79" s="467"/>
      <c r="N79" s="467"/>
      <c r="O79" s="467"/>
      <c r="P79" s="467"/>
      <c r="Q79" s="455"/>
    </row>
    <row r="80" spans="1:17" ht="16.5" customHeight="1" thickBot="1">
      <c r="A80" s="429"/>
      <c r="B80" s="390"/>
      <c r="C80" s="526"/>
      <c r="D80" s="150" t="s">
        <v>6</v>
      </c>
      <c r="E80" s="153">
        <f>SUM(F80:J80)</f>
        <v>269</v>
      </c>
      <c r="F80" s="152">
        <v>269</v>
      </c>
      <c r="G80" s="152">
        <v>0</v>
      </c>
      <c r="H80" s="152">
        <v>0</v>
      </c>
      <c r="I80" s="152">
        <v>0</v>
      </c>
      <c r="J80" s="152">
        <v>0</v>
      </c>
      <c r="K80" s="425"/>
      <c r="L80" s="467"/>
      <c r="M80" s="467"/>
      <c r="N80" s="467"/>
      <c r="O80" s="467"/>
      <c r="P80" s="467"/>
      <c r="Q80" s="536"/>
    </row>
    <row r="81" spans="1:17" ht="18" customHeight="1">
      <c r="A81" s="383"/>
      <c r="B81" s="457" t="s">
        <v>48</v>
      </c>
      <c r="C81" s="383"/>
      <c r="D81" s="521" t="s">
        <v>207</v>
      </c>
      <c r="E81" s="494">
        <f>SUM(F81:J82)</f>
        <v>3102.8</v>
      </c>
      <c r="F81" s="494">
        <f>SUM(F83:F84)</f>
        <v>1883.5</v>
      </c>
      <c r="G81" s="494">
        <f>SUM(G83:G84)</f>
        <v>739.3</v>
      </c>
      <c r="H81" s="494">
        <f>SUM(H83:H84)</f>
        <v>160</v>
      </c>
      <c r="I81" s="494">
        <f>SUM(I83:I84)</f>
        <v>160</v>
      </c>
      <c r="J81" s="494">
        <f>SUM(J83:J84)</f>
        <v>160</v>
      </c>
      <c r="K81" s="513"/>
      <c r="L81" s="425"/>
      <c r="M81" s="425"/>
      <c r="N81" s="425"/>
      <c r="O81" s="425"/>
      <c r="P81" s="425"/>
      <c r="Q81" s="425"/>
    </row>
    <row r="82" spans="1:17" ht="12.75" customHeight="1">
      <c r="A82" s="383"/>
      <c r="B82" s="457"/>
      <c r="C82" s="383"/>
      <c r="D82" s="522"/>
      <c r="E82" s="424"/>
      <c r="F82" s="424"/>
      <c r="G82" s="424"/>
      <c r="H82" s="424"/>
      <c r="I82" s="424"/>
      <c r="J82" s="424"/>
      <c r="K82" s="514"/>
      <c r="L82" s="425"/>
      <c r="M82" s="425"/>
      <c r="N82" s="425"/>
      <c r="O82" s="425"/>
      <c r="P82" s="425"/>
      <c r="Q82" s="425"/>
    </row>
    <row r="83" spans="1:17" ht="14.25" customHeight="1" thickBot="1">
      <c r="A83" s="383"/>
      <c r="B83" s="457"/>
      <c r="C83" s="383"/>
      <c r="D83" s="283" t="s">
        <v>5</v>
      </c>
      <c r="E83" s="81">
        <f>SUM(F83:J83)</f>
        <v>2514.5</v>
      </c>
      <c r="F83" s="81">
        <f>SUM(F76,F79,F53,F40,F42)</f>
        <v>1614.5</v>
      </c>
      <c r="G83" s="81">
        <f>SUM(G69,G56,G40,G42)</f>
        <v>420</v>
      </c>
      <c r="H83" s="81">
        <f>SUM(H69,H53,H40,H42)</f>
        <v>160</v>
      </c>
      <c r="I83" s="81">
        <f>SUM(I69,I53,I40,I42)</f>
        <v>160</v>
      </c>
      <c r="J83" s="82">
        <f>SUM(J69,J53,J40,J42)</f>
        <v>160</v>
      </c>
      <c r="K83" s="514"/>
      <c r="L83" s="425"/>
      <c r="M83" s="425"/>
      <c r="N83" s="425"/>
      <c r="O83" s="425"/>
      <c r="P83" s="425"/>
      <c r="Q83" s="425"/>
    </row>
    <row r="84" spans="1:17" ht="14.25" customHeight="1" thickBot="1">
      <c r="A84" s="526"/>
      <c r="B84" s="534"/>
      <c r="C84" s="526"/>
      <c r="D84" s="283" t="s">
        <v>6</v>
      </c>
      <c r="E84" s="82">
        <f aca="true" t="shared" si="12" ref="E84:J84">E80</f>
        <v>269</v>
      </c>
      <c r="F84" s="82">
        <f t="shared" si="12"/>
        <v>269</v>
      </c>
      <c r="G84" s="82">
        <f>G80+G67</f>
        <v>319.3</v>
      </c>
      <c r="H84" s="82">
        <f t="shared" si="12"/>
        <v>0</v>
      </c>
      <c r="I84" s="82">
        <f t="shared" si="12"/>
        <v>0</v>
      </c>
      <c r="J84" s="82">
        <f t="shared" si="12"/>
        <v>0</v>
      </c>
      <c r="K84" s="515"/>
      <c r="L84" s="472"/>
      <c r="M84" s="472"/>
      <c r="N84" s="472"/>
      <c r="O84" s="472"/>
      <c r="P84" s="472"/>
      <c r="Q84" s="472"/>
    </row>
    <row r="85" spans="1:17" ht="13.5" customHeight="1">
      <c r="A85" s="24" t="s">
        <v>38</v>
      </c>
      <c r="B85" s="498" t="s">
        <v>93</v>
      </c>
      <c r="C85" s="499"/>
      <c r="D85" s="464"/>
      <c r="E85" s="464"/>
      <c r="F85" s="464"/>
      <c r="G85" s="464"/>
      <c r="H85" s="464"/>
      <c r="I85" s="464"/>
      <c r="J85" s="464"/>
      <c r="K85" s="499"/>
      <c r="L85" s="499"/>
      <c r="M85" s="499"/>
      <c r="N85" s="499"/>
      <c r="O85" s="499"/>
      <c r="P85" s="499"/>
      <c r="Q85" s="500"/>
    </row>
    <row r="86" spans="1:17" ht="16.5" customHeight="1">
      <c r="A86" s="427" t="s">
        <v>39</v>
      </c>
      <c r="B86" s="387" t="s">
        <v>58</v>
      </c>
      <c r="C86" s="445" t="s">
        <v>161</v>
      </c>
      <c r="D86" s="433" t="s">
        <v>223</v>
      </c>
      <c r="E86" s="366">
        <f aca="true" t="shared" si="13" ref="E86:J86">SUM(E93:E95)</f>
        <v>360286.7</v>
      </c>
      <c r="F86" s="366">
        <f t="shared" si="13"/>
        <v>75088</v>
      </c>
      <c r="G86" s="366">
        <f t="shared" si="13"/>
        <v>71066.7</v>
      </c>
      <c r="H86" s="366">
        <f t="shared" si="13"/>
        <v>67622</v>
      </c>
      <c r="I86" s="366">
        <f t="shared" si="13"/>
        <v>73255</v>
      </c>
      <c r="J86" s="366">
        <f t="shared" si="13"/>
        <v>73255</v>
      </c>
      <c r="K86" s="468" t="s">
        <v>262</v>
      </c>
      <c r="L86" s="396" t="s">
        <v>236</v>
      </c>
      <c r="M86" s="396" t="s">
        <v>236</v>
      </c>
      <c r="N86" s="396" t="s">
        <v>236</v>
      </c>
      <c r="O86" s="396" t="s">
        <v>236</v>
      </c>
      <c r="P86" s="396" t="s">
        <v>236</v>
      </c>
      <c r="Q86" s="396" t="s">
        <v>99</v>
      </c>
    </row>
    <row r="87" spans="1:17" ht="13.5" customHeight="1">
      <c r="A87" s="455"/>
      <c r="B87" s="388"/>
      <c r="C87" s="469"/>
      <c r="D87" s="518"/>
      <c r="E87" s="367"/>
      <c r="F87" s="367"/>
      <c r="G87" s="367"/>
      <c r="H87" s="367"/>
      <c r="I87" s="367"/>
      <c r="J87" s="367"/>
      <c r="K87" s="468"/>
      <c r="L87" s="396"/>
      <c r="M87" s="396"/>
      <c r="N87" s="396"/>
      <c r="O87" s="396"/>
      <c r="P87" s="396"/>
      <c r="Q87" s="396"/>
    </row>
    <row r="88" spans="1:17" ht="9" customHeight="1" hidden="1">
      <c r="A88" s="455"/>
      <c r="B88" s="388"/>
      <c r="C88" s="469"/>
      <c r="D88" s="518"/>
      <c r="E88" s="367"/>
      <c r="F88" s="367"/>
      <c r="G88" s="367"/>
      <c r="H88" s="367"/>
      <c r="I88" s="367"/>
      <c r="J88" s="367"/>
      <c r="K88" s="468"/>
      <c r="L88" s="396"/>
      <c r="M88" s="396"/>
      <c r="N88" s="396"/>
      <c r="O88" s="396"/>
      <c r="P88" s="396"/>
      <c r="Q88" s="396"/>
    </row>
    <row r="89" spans="1:17" ht="16.5" customHeight="1">
      <c r="A89" s="455"/>
      <c r="B89" s="388"/>
      <c r="C89" s="469"/>
      <c r="D89" s="434"/>
      <c r="E89" s="368"/>
      <c r="F89" s="368"/>
      <c r="G89" s="368"/>
      <c r="H89" s="368"/>
      <c r="I89" s="368"/>
      <c r="J89" s="368"/>
      <c r="K89" s="468"/>
      <c r="L89" s="396"/>
      <c r="M89" s="396"/>
      <c r="N89" s="396"/>
      <c r="O89" s="396"/>
      <c r="P89" s="396"/>
      <c r="Q89" s="396"/>
    </row>
    <row r="90" spans="1:17" ht="16.5" customHeight="1">
      <c r="A90" s="428"/>
      <c r="B90" s="389"/>
      <c r="C90" s="452"/>
      <c r="D90" s="263" t="s">
        <v>5</v>
      </c>
      <c r="E90" s="264">
        <f aca="true" t="shared" si="14" ref="E90:J90">E92</f>
        <v>119459.80000000002</v>
      </c>
      <c r="F90" s="264">
        <f t="shared" si="14"/>
        <v>28491.4</v>
      </c>
      <c r="G90" s="264">
        <f t="shared" si="14"/>
        <v>22292.1</v>
      </c>
      <c r="H90" s="264">
        <f t="shared" si="14"/>
        <v>20892.1</v>
      </c>
      <c r="I90" s="264">
        <f t="shared" si="14"/>
        <v>23892.1</v>
      </c>
      <c r="J90" s="264">
        <f t="shared" si="14"/>
        <v>23892.1</v>
      </c>
      <c r="K90" s="472"/>
      <c r="L90" s="397"/>
      <c r="M90" s="397"/>
      <c r="N90" s="397"/>
      <c r="O90" s="397"/>
      <c r="P90" s="397"/>
      <c r="Q90" s="397"/>
    </row>
    <row r="91" spans="1:17" ht="16.5" customHeight="1">
      <c r="A91" s="429"/>
      <c r="B91" s="390"/>
      <c r="C91" s="403"/>
      <c r="D91" s="263" t="s">
        <v>6</v>
      </c>
      <c r="E91" s="264">
        <f aca="true" t="shared" si="15" ref="E91:J91">E94</f>
        <v>240826.9</v>
      </c>
      <c r="F91" s="264">
        <f t="shared" si="15"/>
        <v>46596.6</v>
      </c>
      <c r="G91" s="264">
        <f t="shared" si="15"/>
        <v>48774.6</v>
      </c>
      <c r="H91" s="264">
        <f t="shared" si="15"/>
        <v>46729.9</v>
      </c>
      <c r="I91" s="264">
        <f t="shared" si="15"/>
        <v>49362.9</v>
      </c>
      <c r="J91" s="264">
        <f t="shared" si="15"/>
        <v>49362.9</v>
      </c>
      <c r="K91" s="472"/>
      <c r="L91" s="397"/>
      <c r="M91" s="397"/>
      <c r="N91" s="397"/>
      <c r="O91" s="397"/>
      <c r="P91" s="397"/>
      <c r="Q91" s="397"/>
    </row>
    <row r="92" spans="1:17" ht="26.25" customHeight="1">
      <c r="A92" s="427" t="s">
        <v>94</v>
      </c>
      <c r="B92" s="427" t="s">
        <v>109</v>
      </c>
      <c r="C92" s="445" t="s">
        <v>161</v>
      </c>
      <c r="D92" s="284" t="s">
        <v>207</v>
      </c>
      <c r="E92" s="257">
        <f aca="true" t="shared" si="16" ref="E92:J92">E93</f>
        <v>119459.80000000002</v>
      </c>
      <c r="F92" s="257">
        <f t="shared" si="16"/>
        <v>28491.4</v>
      </c>
      <c r="G92" s="257">
        <f t="shared" si="16"/>
        <v>22292.1</v>
      </c>
      <c r="H92" s="257">
        <f t="shared" si="16"/>
        <v>20892.1</v>
      </c>
      <c r="I92" s="257">
        <f t="shared" si="16"/>
        <v>23892.1</v>
      </c>
      <c r="J92" s="257">
        <f t="shared" si="16"/>
        <v>23892.1</v>
      </c>
      <c r="K92" s="468" t="s">
        <v>263</v>
      </c>
      <c r="L92" s="396" t="s">
        <v>236</v>
      </c>
      <c r="M92" s="396" t="s">
        <v>236</v>
      </c>
      <c r="N92" s="396" t="s">
        <v>236</v>
      </c>
      <c r="O92" s="396" t="s">
        <v>236</v>
      </c>
      <c r="P92" s="396" t="s">
        <v>236</v>
      </c>
      <c r="Q92" s="417" t="s">
        <v>99</v>
      </c>
    </row>
    <row r="93" spans="1:17" ht="20.25" customHeight="1">
      <c r="A93" s="429"/>
      <c r="B93" s="451"/>
      <c r="C93" s="403"/>
      <c r="D93" s="60" t="s">
        <v>5</v>
      </c>
      <c r="E93" s="64">
        <f>SUM(F93:J93)</f>
        <v>119459.80000000002</v>
      </c>
      <c r="F93" s="66">
        <v>28491.4</v>
      </c>
      <c r="G93" s="114">
        <f>23892.1-1000-600</f>
        <v>22292.1</v>
      </c>
      <c r="H93" s="110">
        <v>20892.1</v>
      </c>
      <c r="I93" s="130">
        <v>23892.1</v>
      </c>
      <c r="J93" s="148">
        <v>23892.1</v>
      </c>
      <c r="K93" s="472"/>
      <c r="L93" s="397"/>
      <c r="M93" s="397"/>
      <c r="N93" s="397"/>
      <c r="O93" s="397"/>
      <c r="P93" s="397"/>
      <c r="Q93" s="416"/>
    </row>
    <row r="94" spans="1:17" ht="25.5" customHeight="1">
      <c r="A94" s="427" t="s">
        <v>95</v>
      </c>
      <c r="B94" s="427" t="s">
        <v>100</v>
      </c>
      <c r="C94" s="445" t="s">
        <v>161</v>
      </c>
      <c r="D94" s="433" t="s">
        <v>220</v>
      </c>
      <c r="E94" s="366">
        <f>F94+G94+H94+I94+J94</f>
        <v>240826.9</v>
      </c>
      <c r="F94" s="366">
        <f>F98+F103+F106+F109+F111</f>
        <v>46596.6</v>
      </c>
      <c r="G94" s="366">
        <f>G98+G103+G106+G109+G111</f>
        <v>48774.6</v>
      </c>
      <c r="H94" s="366">
        <f>H98+H103+H106+H109+H111</f>
        <v>46729.9</v>
      </c>
      <c r="I94" s="366">
        <f>I98+I103+I106+I109+I111</f>
        <v>49362.9</v>
      </c>
      <c r="J94" s="366">
        <f>J98+J103+J106+J109+J111</f>
        <v>49362.9</v>
      </c>
      <c r="K94" s="529" t="s">
        <v>263</v>
      </c>
      <c r="L94" s="380">
        <v>100</v>
      </c>
      <c r="M94" s="380">
        <v>100</v>
      </c>
      <c r="N94" s="380">
        <v>100</v>
      </c>
      <c r="O94" s="380">
        <v>100</v>
      </c>
      <c r="P94" s="380">
        <v>100</v>
      </c>
      <c r="Q94" s="417" t="s">
        <v>99</v>
      </c>
    </row>
    <row r="95" spans="1:17" ht="6" customHeight="1">
      <c r="A95" s="455"/>
      <c r="B95" s="455"/>
      <c r="C95" s="469"/>
      <c r="D95" s="434"/>
      <c r="E95" s="416"/>
      <c r="F95" s="416"/>
      <c r="G95" s="416"/>
      <c r="H95" s="416"/>
      <c r="I95" s="416"/>
      <c r="J95" s="416"/>
      <c r="K95" s="407"/>
      <c r="L95" s="539"/>
      <c r="M95" s="539"/>
      <c r="N95" s="539"/>
      <c r="O95" s="539"/>
      <c r="P95" s="539"/>
      <c r="Q95" s="418"/>
    </row>
    <row r="96" spans="1:17" ht="15.75" customHeight="1">
      <c r="A96" s="429"/>
      <c r="B96" s="429"/>
      <c r="C96" s="403"/>
      <c r="D96" s="269" t="s">
        <v>6</v>
      </c>
      <c r="E96" s="261">
        <f aca="true" t="shared" si="17" ref="E96:J96">E94</f>
        <v>240826.9</v>
      </c>
      <c r="F96" s="261">
        <f t="shared" si="17"/>
        <v>46596.6</v>
      </c>
      <c r="G96" s="261">
        <f t="shared" si="17"/>
        <v>48774.6</v>
      </c>
      <c r="H96" s="261">
        <f t="shared" si="17"/>
        <v>46729.9</v>
      </c>
      <c r="I96" s="261">
        <f t="shared" si="17"/>
        <v>49362.9</v>
      </c>
      <c r="J96" s="261">
        <f t="shared" si="17"/>
        <v>49362.9</v>
      </c>
      <c r="K96" s="408"/>
      <c r="L96" s="416"/>
      <c r="M96" s="416"/>
      <c r="N96" s="416"/>
      <c r="O96" s="416"/>
      <c r="P96" s="416"/>
      <c r="Q96" s="416"/>
    </row>
    <row r="97" spans="1:17" ht="24.75" customHeight="1">
      <c r="A97" s="427" t="s">
        <v>101</v>
      </c>
      <c r="B97" s="387" t="s">
        <v>103</v>
      </c>
      <c r="C97" s="445" t="s">
        <v>161</v>
      </c>
      <c r="D97" s="228" t="s">
        <v>207</v>
      </c>
      <c r="E97" s="195">
        <f aca="true" t="shared" si="18" ref="E97:J97">E98</f>
        <v>10274</v>
      </c>
      <c r="F97" s="195">
        <f t="shared" si="18"/>
        <v>1840</v>
      </c>
      <c r="G97" s="195">
        <f t="shared" si="18"/>
        <v>1934</v>
      </c>
      <c r="H97" s="195">
        <f t="shared" si="18"/>
        <v>2100</v>
      </c>
      <c r="I97" s="195">
        <f t="shared" si="18"/>
        <v>2200</v>
      </c>
      <c r="J97" s="195">
        <f t="shared" si="18"/>
        <v>2200</v>
      </c>
      <c r="K97" s="406" t="s">
        <v>264</v>
      </c>
      <c r="L97" s="417" t="s">
        <v>236</v>
      </c>
      <c r="M97" s="417" t="s">
        <v>236</v>
      </c>
      <c r="N97" s="417" t="s">
        <v>236</v>
      </c>
      <c r="O97" s="417" t="s">
        <v>236</v>
      </c>
      <c r="P97" s="417" t="s">
        <v>236</v>
      </c>
      <c r="Q97" s="417" t="s">
        <v>99</v>
      </c>
    </row>
    <row r="98" spans="1:17" ht="19.5" customHeight="1">
      <c r="A98" s="428"/>
      <c r="B98" s="450"/>
      <c r="C98" s="475"/>
      <c r="D98" s="371" t="s">
        <v>6</v>
      </c>
      <c r="E98" s="399">
        <f>SUM(F98:J99)</f>
        <v>10274</v>
      </c>
      <c r="F98" s="399">
        <v>1840</v>
      </c>
      <c r="G98" s="399">
        <v>1934</v>
      </c>
      <c r="H98" s="399">
        <v>2100</v>
      </c>
      <c r="I98" s="399">
        <v>2200</v>
      </c>
      <c r="J98" s="399">
        <v>2200</v>
      </c>
      <c r="K98" s="407"/>
      <c r="L98" s="419"/>
      <c r="M98" s="419"/>
      <c r="N98" s="419"/>
      <c r="O98" s="419"/>
      <c r="P98" s="419"/>
      <c r="Q98" s="418"/>
    </row>
    <row r="99" spans="1:17" ht="26.25" customHeight="1">
      <c r="A99" s="428"/>
      <c r="B99" s="450"/>
      <c r="C99" s="475"/>
      <c r="D99" s="430"/>
      <c r="E99" s="409"/>
      <c r="F99" s="409"/>
      <c r="G99" s="409"/>
      <c r="H99" s="409"/>
      <c r="I99" s="409"/>
      <c r="J99" s="409"/>
      <c r="K99" s="407"/>
      <c r="L99" s="419"/>
      <c r="M99" s="419"/>
      <c r="N99" s="419"/>
      <c r="O99" s="419"/>
      <c r="P99" s="419"/>
      <c r="Q99" s="418"/>
    </row>
    <row r="100" spans="1:17" ht="6" customHeight="1">
      <c r="A100" s="428"/>
      <c r="B100" s="450"/>
      <c r="C100" s="475"/>
      <c r="D100" s="372"/>
      <c r="E100" s="418"/>
      <c r="F100" s="372"/>
      <c r="G100" s="372"/>
      <c r="H100" s="372"/>
      <c r="I100" s="418"/>
      <c r="J100" s="418"/>
      <c r="K100" s="407"/>
      <c r="L100" s="419"/>
      <c r="M100" s="419"/>
      <c r="N100" s="419"/>
      <c r="O100" s="419"/>
      <c r="P100" s="419"/>
      <c r="Q100" s="418"/>
    </row>
    <row r="101" spans="1:17" ht="9" customHeight="1">
      <c r="A101" s="429"/>
      <c r="B101" s="451"/>
      <c r="C101" s="476"/>
      <c r="D101" s="373"/>
      <c r="E101" s="416"/>
      <c r="F101" s="373"/>
      <c r="G101" s="373"/>
      <c r="H101" s="373"/>
      <c r="I101" s="416"/>
      <c r="J101" s="416"/>
      <c r="K101" s="408"/>
      <c r="L101" s="422"/>
      <c r="M101" s="422"/>
      <c r="N101" s="422"/>
      <c r="O101" s="422"/>
      <c r="P101" s="422"/>
      <c r="Q101" s="416"/>
    </row>
    <row r="102" spans="1:17" ht="26.25" customHeight="1">
      <c r="A102" s="427" t="s">
        <v>102</v>
      </c>
      <c r="B102" s="387" t="s">
        <v>61</v>
      </c>
      <c r="C102" s="445" t="s">
        <v>161</v>
      </c>
      <c r="D102" s="228" t="s">
        <v>207</v>
      </c>
      <c r="E102" s="256">
        <f aca="true" t="shared" si="19" ref="E102:J102">E103</f>
        <v>549.8</v>
      </c>
      <c r="F102" s="256">
        <f t="shared" si="19"/>
        <v>549.8</v>
      </c>
      <c r="G102" s="256">
        <f t="shared" si="19"/>
        <v>0</v>
      </c>
      <c r="H102" s="256">
        <f t="shared" si="19"/>
        <v>0</v>
      </c>
      <c r="I102" s="256">
        <f t="shared" si="19"/>
        <v>0</v>
      </c>
      <c r="J102" s="256">
        <f t="shared" si="19"/>
        <v>0</v>
      </c>
      <c r="K102" s="406" t="s">
        <v>263</v>
      </c>
      <c r="L102" s="417" t="s">
        <v>236</v>
      </c>
      <c r="M102" s="417" t="s">
        <v>213</v>
      </c>
      <c r="N102" s="417" t="s">
        <v>213</v>
      </c>
      <c r="O102" s="417" t="s">
        <v>213</v>
      </c>
      <c r="P102" s="417" t="s">
        <v>213</v>
      </c>
      <c r="Q102" s="270"/>
    </row>
    <row r="103" spans="1:17" ht="62.25" customHeight="1">
      <c r="A103" s="428"/>
      <c r="B103" s="450"/>
      <c r="C103" s="452"/>
      <c r="D103" s="134" t="s">
        <v>6</v>
      </c>
      <c r="E103" s="139">
        <f aca="true" t="shared" si="20" ref="E103:E112">SUM(F103:J103)</f>
        <v>549.8</v>
      </c>
      <c r="F103" s="139">
        <f>449.8+100</f>
        <v>549.8</v>
      </c>
      <c r="G103" s="139">
        <v>0</v>
      </c>
      <c r="H103" s="139">
        <v>0</v>
      </c>
      <c r="I103" s="139">
        <v>0</v>
      </c>
      <c r="J103" s="139">
        <v>0</v>
      </c>
      <c r="K103" s="407"/>
      <c r="L103" s="419"/>
      <c r="M103" s="419"/>
      <c r="N103" s="419"/>
      <c r="O103" s="419"/>
      <c r="P103" s="419"/>
      <c r="Q103" s="149" t="s">
        <v>206</v>
      </c>
    </row>
    <row r="104" spans="1:17" ht="51" customHeight="1" hidden="1">
      <c r="A104" s="429"/>
      <c r="B104" s="451"/>
      <c r="C104" s="403"/>
      <c r="D104" s="134" t="s">
        <v>6</v>
      </c>
      <c r="E104" s="139">
        <v>0</v>
      </c>
      <c r="F104" s="139">
        <v>0</v>
      </c>
      <c r="G104" s="139">
        <v>0</v>
      </c>
      <c r="H104" s="139">
        <v>0</v>
      </c>
      <c r="I104" s="139">
        <v>0</v>
      </c>
      <c r="J104" s="139">
        <v>0</v>
      </c>
      <c r="K104" s="408"/>
      <c r="L104" s="422"/>
      <c r="M104" s="422"/>
      <c r="N104" s="422"/>
      <c r="O104" s="422"/>
      <c r="P104" s="422"/>
      <c r="Q104" s="131"/>
    </row>
    <row r="105" spans="1:17" ht="28.5" customHeight="1">
      <c r="A105" s="524" t="s">
        <v>104</v>
      </c>
      <c r="B105" s="524" t="s">
        <v>66</v>
      </c>
      <c r="C105" s="445" t="s">
        <v>161</v>
      </c>
      <c r="D105" s="228" t="s">
        <v>207</v>
      </c>
      <c r="E105" s="253">
        <f aca="true" t="shared" si="21" ref="E105:J105">E106</f>
        <v>223.9</v>
      </c>
      <c r="F105" s="253">
        <f t="shared" si="21"/>
        <v>45.9</v>
      </c>
      <c r="G105" s="253">
        <f t="shared" si="21"/>
        <v>44.5</v>
      </c>
      <c r="H105" s="253">
        <f t="shared" si="21"/>
        <v>44.5</v>
      </c>
      <c r="I105" s="253">
        <f t="shared" si="21"/>
        <v>44.5</v>
      </c>
      <c r="J105" s="253">
        <f t="shared" si="21"/>
        <v>44.5</v>
      </c>
      <c r="K105" s="406" t="s">
        <v>263</v>
      </c>
      <c r="L105" s="417" t="s">
        <v>236</v>
      </c>
      <c r="M105" s="417" t="s">
        <v>236</v>
      </c>
      <c r="N105" s="417" t="s">
        <v>236</v>
      </c>
      <c r="O105" s="417" t="s">
        <v>236</v>
      </c>
      <c r="P105" s="417" t="s">
        <v>236</v>
      </c>
      <c r="Q105" s="250"/>
    </row>
    <row r="106" spans="1:17" ht="26.25" customHeight="1">
      <c r="A106" s="451"/>
      <c r="B106" s="451"/>
      <c r="C106" s="452"/>
      <c r="D106" s="60" t="s">
        <v>6</v>
      </c>
      <c r="E106" s="64">
        <f t="shared" si="20"/>
        <v>223.9</v>
      </c>
      <c r="F106" s="64">
        <v>45.9</v>
      </c>
      <c r="G106" s="64">
        <v>44.5</v>
      </c>
      <c r="H106" s="203">
        <v>44.5</v>
      </c>
      <c r="I106" s="203">
        <v>44.5</v>
      </c>
      <c r="J106" s="203">
        <v>44.5</v>
      </c>
      <c r="K106" s="408"/>
      <c r="L106" s="416"/>
      <c r="M106" s="416"/>
      <c r="N106" s="416"/>
      <c r="O106" s="416"/>
      <c r="P106" s="416"/>
      <c r="Q106" s="154" t="s">
        <v>205</v>
      </c>
    </row>
    <row r="107" spans="1:17" ht="36.75" customHeight="1" hidden="1">
      <c r="A107" s="171"/>
      <c r="B107" s="170"/>
      <c r="C107" s="403"/>
      <c r="D107" s="138" t="s">
        <v>6</v>
      </c>
      <c r="E107" s="146">
        <f t="shared" si="20"/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32"/>
      <c r="L107" s="133"/>
      <c r="M107" s="133"/>
      <c r="N107" s="133"/>
      <c r="O107" s="133"/>
      <c r="P107" s="133"/>
      <c r="Q107" s="141"/>
    </row>
    <row r="108" spans="1:17" ht="22.5" customHeight="1">
      <c r="A108" s="427" t="s">
        <v>105</v>
      </c>
      <c r="B108" s="387" t="s">
        <v>62</v>
      </c>
      <c r="C108" s="445" t="s">
        <v>161</v>
      </c>
      <c r="D108" s="228" t="s">
        <v>207</v>
      </c>
      <c r="E108" s="257">
        <f aca="true" t="shared" si="22" ref="E108:J108">E109</f>
        <v>220821</v>
      </c>
      <c r="F108" s="257">
        <f t="shared" si="22"/>
        <v>42323.1</v>
      </c>
      <c r="G108" s="257">
        <f t="shared" si="22"/>
        <v>45016</v>
      </c>
      <c r="H108" s="257">
        <f t="shared" si="22"/>
        <v>42805.3</v>
      </c>
      <c r="I108" s="257">
        <f t="shared" si="22"/>
        <v>45338.3</v>
      </c>
      <c r="J108" s="257">
        <f t="shared" si="22"/>
        <v>45338.3</v>
      </c>
      <c r="K108" s="406" t="s">
        <v>263</v>
      </c>
      <c r="L108" s="417" t="s">
        <v>236</v>
      </c>
      <c r="M108" s="417" t="s">
        <v>236</v>
      </c>
      <c r="N108" s="417" t="s">
        <v>236</v>
      </c>
      <c r="O108" s="417" t="s">
        <v>236</v>
      </c>
      <c r="P108" s="417" t="s">
        <v>236</v>
      </c>
      <c r="Q108" s="251"/>
    </row>
    <row r="109" spans="1:17" ht="16.5" customHeight="1">
      <c r="A109" s="451"/>
      <c r="B109" s="451"/>
      <c r="C109" s="403"/>
      <c r="D109" s="60" t="s">
        <v>6</v>
      </c>
      <c r="E109" s="63">
        <f t="shared" si="20"/>
        <v>220821</v>
      </c>
      <c r="F109" s="118">
        <v>42323.1</v>
      </c>
      <c r="G109" s="63">
        <v>45016</v>
      </c>
      <c r="H109" s="63">
        <v>42805.3</v>
      </c>
      <c r="I109" s="140">
        <v>45338.3</v>
      </c>
      <c r="J109" s="151">
        <v>45338.3</v>
      </c>
      <c r="K109" s="408"/>
      <c r="L109" s="422"/>
      <c r="M109" s="422"/>
      <c r="N109" s="422"/>
      <c r="O109" s="422"/>
      <c r="P109" s="422"/>
      <c r="Q109" s="141" t="s">
        <v>99</v>
      </c>
    </row>
    <row r="110" spans="1:17" ht="26.25" customHeight="1">
      <c r="A110" s="427" t="s">
        <v>106</v>
      </c>
      <c r="B110" s="387" t="s">
        <v>65</v>
      </c>
      <c r="C110" s="445" t="s">
        <v>42</v>
      </c>
      <c r="D110" s="228" t="s">
        <v>207</v>
      </c>
      <c r="E110" s="257">
        <f aca="true" t="shared" si="23" ref="E110:J110">E111</f>
        <v>8958.2</v>
      </c>
      <c r="F110" s="257">
        <f t="shared" si="23"/>
        <v>1837.8</v>
      </c>
      <c r="G110" s="257">
        <f t="shared" si="23"/>
        <v>1780.1</v>
      </c>
      <c r="H110" s="257">
        <f t="shared" si="23"/>
        <v>1780.1</v>
      </c>
      <c r="I110" s="257">
        <f t="shared" si="23"/>
        <v>1780.1</v>
      </c>
      <c r="J110" s="257">
        <f t="shared" si="23"/>
        <v>1780.1</v>
      </c>
      <c r="K110" s="406" t="s">
        <v>263</v>
      </c>
      <c r="L110" s="417" t="s">
        <v>236</v>
      </c>
      <c r="M110" s="417" t="s">
        <v>236</v>
      </c>
      <c r="N110" s="417" t="s">
        <v>236</v>
      </c>
      <c r="O110" s="417" t="s">
        <v>236</v>
      </c>
      <c r="P110" s="417" t="s">
        <v>236</v>
      </c>
      <c r="Q110" s="251"/>
    </row>
    <row r="111" spans="1:17" ht="44.25" customHeight="1">
      <c r="A111" s="450"/>
      <c r="B111" s="450"/>
      <c r="C111" s="452"/>
      <c r="D111" s="210" t="s">
        <v>6</v>
      </c>
      <c r="E111" s="155">
        <f t="shared" si="20"/>
        <v>8958.2</v>
      </c>
      <c r="F111" s="155">
        <v>1837.8</v>
      </c>
      <c r="G111" s="155">
        <v>1780.1</v>
      </c>
      <c r="H111" s="203">
        <v>1780.1</v>
      </c>
      <c r="I111" s="203">
        <v>1780.1</v>
      </c>
      <c r="J111" s="203">
        <v>1780.1</v>
      </c>
      <c r="K111" s="407"/>
      <c r="L111" s="414"/>
      <c r="M111" s="414"/>
      <c r="N111" s="414"/>
      <c r="O111" s="414"/>
      <c r="P111" s="414"/>
      <c r="Q111" s="154" t="s">
        <v>160</v>
      </c>
    </row>
    <row r="112" spans="1:17" ht="34.5" customHeight="1" hidden="1">
      <c r="A112" s="451"/>
      <c r="B112" s="451"/>
      <c r="C112" s="403"/>
      <c r="D112" s="160" t="s">
        <v>6</v>
      </c>
      <c r="E112" s="161">
        <f t="shared" si="20"/>
        <v>0</v>
      </c>
      <c r="F112" s="161">
        <v>0</v>
      </c>
      <c r="G112" s="161">
        <v>0</v>
      </c>
      <c r="H112" s="161">
        <v>0</v>
      </c>
      <c r="I112" s="161">
        <v>0</v>
      </c>
      <c r="J112" s="161">
        <v>0</v>
      </c>
      <c r="K112" s="408"/>
      <c r="L112" s="415"/>
      <c r="M112" s="415"/>
      <c r="N112" s="415"/>
      <c r="O112" s="415"/>
      <c r="P112" s="415"/>
      <c r="Q112" s="141"/>
    </row>
    <row r="113" spans="1:17" ht="30" customHeight="1">
      <c r="A113" s="427" t="s">
        <v>107</v>
      </c>
      <c r="B113" s="387" t="s">
        <v>59</v>
      </c>
      <c r="C113" s="445" t="s">
        <v>161</v>
      </c>
      <c r="D113" s="364" t="s">
        <v>216</v>
      </c>
      <c r="E113" s="366">
        <f aca="true" t="shared" si="24" ref="E113:J113">SUM(E120:E122)</f>
        <v>356639.5</v>
      </c>
      <c r="F113" s="366">
        <f t="shared" si="24"/>
        <v>70964.8</v>
      </c>
      <c r="G113" s="366">
        <f t="shared" si="24"/>
        <v>65711.8</v>
      </c>
      <c r="H113" s="366">
        <f t="shared" si="24"/>
        <v>69306.1</v>
      </c>
      <c r="I113" s="366">
        <f t="shared" si="24"/>
        <v>75328.4</v>
      </c>
      <c r="J113" s="366">
        <f t="shared" si="24"/>
        <v>75328.4</v>
      </c>
      <c r="K113" s="406" t="s">
        <v>50</v>
      </c>
      <c r="L113" s="417" t="s">
        <v>266</v>
      </c>
      <c r="M113" s="417" t="s">
        <v>266</v>
      </c>
      <c r="N113" s="417" t="s">
        <v>266</v>
      </c>
      <c r="O113" s="417" t="s">
        <v>266</v>
      </c>
      <c r="P113" s="417" t="s">
        <v>266</v>
      </c>
      <c r="Q113" s="427" t="s">
        <v>51</v>
      </c>
    </row>
    <row r="114" spans="1:17" ht="5.25" customHeight="1">
      <c r="A114" s="455"/>
      <c r="B114" s="388"/>
      <c r="C114" s="469"/>
      <c r="D114" s="365"/>
      <c r="E114" s="367"/>
      <c r="F114" s="367"/>
      <c r="G114" s="367"/>
      <c r="H114" s="367"/>
      <c r="I114" s="367"/>
      <c r="J114" s="367"/>
      <c r="K114" s="495"/>
      <c r="L114" s="419"/>
      <c r="M114" s="419"/>
      <c r="N114" s="419"/>
      <c r="O114" s="419"/>
      <c r="P114" s="419"/>
      <c r="Q114" s="455"/>
    </row>
    <row r="115" spans="1:17" ht="15" customHeight="1">
      <c r="A115" s="455"/>
      <c r="B115" s="388"/>
      <c r="C115" s="469"/>
      <c r="D115" s="365"/>
      <c r="E115" s="367"/>
      <c r="F115" s="367"/>
      <c r="G115" s="367"/>
      <c r="H115" s="367"/>
      <c r="I115" s="367"/>
      <c r="J115" s="367"/>
      <c r="K115" s="495"/>
      <c r="L115" s="419"/>
      <c r="M115" s="419"/>
      <c r="N115" s="419"/>
      <c r="O115" s="419"/>
      <c r="P115" s="419"/>
      <c r="Q115" s="455"/>
    </row>
    <row r="116" spans="1:17" ht="4.5" customHeight="1">
      <c r="A116" s="455"/>
      <c r="B116" s="388"/>
      <c r="C116" s="469"/>
      <c r="D116" s="466"/>
      <c r="E116" s="368"/>
      <c r="F116" s="368"/>
      <c r="G116" s="368"/>
      <c r="H116" s="368"/>
      <c r="I116" s="368"/>
      <c r="J116" s="368"/>
      <c r="K116" s="495"/>
      <c r="L116" s="419"/>
      <c r="M116" s="419"/>
      <c r="N116" s="419"/>
      <c r="O116" s="419"/>
      <c r="P116" s="419"/>
      <c r="Q116" s="455"/>
    </row>
    <row r="117" spans="1:17" ht="15" customHeight="1">
      <c r="A117" s="428"/>
      <c r="B117" s="389"/>
      <c r="C117" s="452"/>
      <c r="D117" s="255" t="s">
        <v>5</v>
      </c>
      <c r="E117" s="265">
        <f aca="true" t="shared" si="25" ref="E117:J117">E119</f>
        <v>44544.2</v>
      </c>
      <c r="F117" s="265">
        <f t="shared" si="25"/>
        <v>11383.4</v>
      </c>
      <c r="G117" s="265">
        <f t="shared" si="25"/>
        <v>8725.2</v>
      </c>
      <c r="H117" s="265">
        <f t="shared" si="25"/>
        <v>7145.2</v>
      </c>
      <c r="I117" s="265">
        <f t="shared" si="25"/>
        <v>8645.2</v>
      </c>
      <c r="J117" s="265">
        <f t="shared" si="25"/>
        <v>8645.2</v>
      </c>
      <c r="K117" s="407"/>
      <c r="L117" s="414"/>
      <c r="M117" s="414"/>
      <c r="N117" s="414"/>
      <c r="O117" s="414"/>
      <c r="P117" s="414"/>
      <c r="Q117" s="428"/>
    </row>
    <row r="118" spans="1:17" ht="15" customHeight="1">
      <c r="A118" s="429"/>
      <c r="B118" s="390"/>
      <c r="C118" s="403"/>
      <c r="D118" s="255" t="s">
        <v>6</v>
      </c>
      <c r="E118" s="265">
        <f aca="true" t="shared" si="26" ref="E118:J118">E122</f>
        <v>312095.3</v>
      </c>
      <c r="F118" s="265">
        <f t="shared" si="26"/>
        <v>59581.4</v>
      </c>
      <c r="G118" s="265">
        <f t="shared" si="26"/>
        <v>56986.6</v>
      </c>
      <c r="H118" s="265">
        <f t="shared" si="26"/>
        <v>62160.9</v>
      </c>
      <c r="I118" s="265">
        <f t="shared" si="26"/>
        <v>66683.2</v>
      </c>
      <c r="J118" s="265">
        <f t="shared" si="26"/>
        <v>66683.2</v>
      </c>
      <c r="K118" s="408"/>
      <c r="L118" s="415"/>
      <c r="M118" s="415"/>
      <c r="N118" s="415"/>
      <c r="O118" s="415"/>
      <c r="P118" s="415"/>
      <c r="Q118" s="429"/>
    </row>
    <row r="119" spans="1:17" ht="21" customHeight="1">
      <c r="A119" s="427" t="s">
        <v>96</v>
      </c>
      <c r="B119" s="387" t="s">
        <v>110</v>
      </c>
      <c r="C119" s="445" t="s">
        <v>161</v>
      </c>
      <c r="D119" s="228" t="s">
        <v>222</v>
      </c>
      <c r="E119" s="253">
        <f aca="true" t="shared" si="27" ref="E119:J119">E120</f>
        <v>44544.2</v>
      </c>
      <c r="F119" s="253">
        <f t="shared" si="27"/>
        <v>11383.4</v>
      </c>
      <c r="G119" s="253">
        <f t="shared" si="27"/>
        <v>8725.2</v>
      </c>
      <c r="H119" s="253">
        <f t="shared" si="27"/>
        <v>7145.2</v>
      </c>
      <c r="I119" s="253">
        <f t="shared" si="27"/>
        <v>8645.2</v>
      </c>
      <c r="J119" s="253">
        <f t="shared" si="27"/>
        <v>8645.2</v>
      </c>
      <c r="K119" s="406" t="s">
        <v>267</v>
      </c>
      <c r="L119" s="417" t="s">
        <v>236</v>
      </c>
      <c r="M119" s="417" t="s">
        <v>236</v>
      </c>
      <c r="N119" s="417" t="s">
        <v>236</v>
      </c>
      <c r="O119" s="417" t="s">
        <v>236</v>
      </c>
      <c r="P119" s="417" t="s">
        <v>236</v>
      </c>
      <c r="Q119" s="417" t="s">
        <v>51</v>
      </c>
    </row>
    <row r="120" spans="1:17" ht="14.25" customHeight="1">
      <c r="A120" s="428"/>
      <c r="B120" s="389"/>
      <c r="C120" s="452"/>
      <c r="D120" s="371" t="s">
        <v>5</v>
      </c>
      <c r="E120" s="399">
        <f>SUM(F120:J121)</f>
        <v>44544.2</v>
      </c>
      <c r="F120" s="399">
        <v>11383.4</v>
      </c>
      <c r="G120" s="399">
        <f>8645.2+80</f>
        <v>8725.2</v>
      </c>
      <c r="H120" s="399">
        <v>7145.2</v>
      </c>
      <c r="I120" s="399">
        <v>8645.2</v>
      </c>
      <c r="J120" s="399">
        <v>8645.2</v>
      </c>
      <c r="K120" s="407"/>
      <c r="L120" s="414"/>
      <c r="M120" s="414"/>
      <c r="N120" s="414"/>
      <c r="O120" s="414"/>
      <c r="P120" s="414"/>
      <c r="Q120" s="418"/>
    </row>
    <row r="121" spans="1:17" ht="14.25" customHeight="1">
      <c r="A121" s="429"/>
      <c r="B121" s="390"/>
      <c r="C121" s="403"/>
      <c r="D121" s="487"/>
      <c r="E121" s="400"/>
      <c r="F121" s="400"/>
      <c r="G121" s="400"/>
      <c r="H121" s="400"/>
      <c r="I121" s="400"/>
      <c r="J121" s="400"/>
      <c r="K121" s="408"/>
      <c r="L121" s="415"/>
      <c r="M121" s="415"/>
      <c r="N121" s="415"/>
      <c r="O121" s="415"/>
      <c r="P121" s="415"/>
      <c r="Q121" s="416"/>
    </row>
    <row r="122" spans="1:17" ht="24" customHeight="1">
      <c r="A122" s="427" t="s">
        <v>97</v>
      </c>
      <c r="B122" s="387" t="s">
        <v>108</v>
      </c>
      <c r="C122" s="445" t="s">
        <v>161</v>
      </c>
      <c r="D122" s="228" t="s">
        <v>265</v>
      </c>
      <c r="E122" s="70">
        <f>SUM(F122:J122)</f>
        <v>312095.3</v>
      </c>
      <c r="F122" s="70">
        <f>SUM(F124:F127)</f>
        <v>59581.4</v>
      </c>
      <c r="G122" s="70">
        <f>SUM(G124:G128)</f>
        <v>56986.6</v>
      </c>
      <c r="H122" s="70">
        <f>SUM(H124:H128)</f>
        <v>62160.9</v>
      </c>
      <c r="I122" s="70">
        <f>SUM(I124:I128)</f>
        <v>66683.2</v>
      </c>
      <c r="J122" s="70">
        <f>SUM(J124:J128)</f>
        <v>66683.2</v>
      </c>
      <c r="K122" s="468"/>
      <c r="L122" s="456"/>
      <c r="M122" s="456"/>
      <c r="N122" s="456"/>
      <c r="O122" s="456"/>
      <c r="P122" s="456"/>
      <c r="Q122" s="417"/>
    </row>
    <row r="123" spans="1:17" ht="24" customHeight="1">
      <c r="A123" s="429"/>
      <c r="B123" s="390"/>
      <c r="C123" s="403"/>
      <c r="D123" s="262" t="s">
        <v>6</v>
      </c>
      <c r="E123" s="248">
        <f aca="true" t="shared" si="28" ref="E123:J123">E122</f>
        <v>312095.3</v>
      </c>
      <c r="F123" s="248">
        <f t="shared" si="28"/>
        <v>59581.4</v>
      </c>
      <c r="G123" s="248">
        <f t="shared" si="28"/>
        <v>56986.6</v>
      </c>
      <c r="H123" s="248">
        <f t="shared" si="28"/>
        <v>62160.9</v>
      </c>
      <c r="I123" s="248">
        <f t="shared" si="28"/>
        <v>66683.2</v>
      </c>
      <c r="J123" s="248">
        <f t="shared" si="28"/>
        <v>66683.2</v>
      </c>
      <c r="K123" s="472"/>
      <c r="L123" s="397"/>
      <c r="M123" s="397"/>
      <c r="N123" s="397"/>
      <c r="O123" s="397"/>
      <c r="P123" s="397"/>
      <c r="Q123" s="416"/>
    </row>
    <row r="124" spans="1:17" ht="26.25" customHeight="1">
      <c r="A124" s="427" t="s">
        <v>112</v>
      </c>
      <c r="B124" s="387" t="s">
        <v>62</v>
      </c>
      <c r="C124" s="458" t="s">
        <v>161</v>
      </c>
      <c r="D124" s="371" t="s">
        <v>6</v>
      </c>
      <c r="E124" s="382">
        <f>SUM(F124:J125)</f>
        <v>310796.10000000003</v>
      </c>
      <c r="F124" s="382">
        <f>62197.9-3100.2</f>
        <v>59097.700000000004</v>
      </c>
      <c r="G124" s="382">
        <f>60023.4-3252.3</f>
        <v>56771.1</v>
      </c>
      <c r="H124" s="382">
        <v>61960.9</v>
      </c>
      <c r="I124" s="382">
        <v>66483.2</v>
      </c>
      <c r="J124" s="382">
        <v>66483.2</v>
      </c>
      <c r="K124" s="468" t="s">
        <v>263</v>
      </c>
      <c r="L124" s="396" t="s">
        <v>236</v>
      </c>
      <c r="M124" s="396" t="s">
        <v>236</v>
      </c>
      <c r="N124" s="396" t="s">
        <v>236</v>
      </c>
      <c r="O124" s="396" t="s">
        <v>236</v>
      </c>
      <c r="P124" s="396" t="s">
        <v>236</v>
      </c>
      <c r="Q124" s="417" t="s">
        <v>51</v>
      </c>
    </row>
    <row r="125" spans="1:17" ht="21" customHeight="1">
      <c r="A125" s="455"/>
      <c r="B125" s="388"/>
      <c r="C125" s="458"/>
      <c r="D125" s="430"/>
      <c r="E125" s="382"/>
      <c r="F125" s="382"/>
      <c r="G125" s="382"/>
      <c r="H125" s="382"/>
      <c r="I125" s="382"/>
      <c r="J125" s="382"/>
      <c r="K125" s="472"/>
      <c r="L125" s="426"/>
      <c r="M125" s="426"/>
      <c r="N125" s="426"/>
      <c r="O125" s="426"/>
      <c r="P125" s="426"/>
      <c r="Q125" s="419"/>
    </row>
    <row r="126" spans="1:17" ht="24.75" customHeight="1">
      <c r="A126" s="501" t="s">
        <v>111</v>
      </c>
      <c r="B126" s="523" t="s">
        <v>61</v>
      </c>
      <c r="C126" s="458" t="s">
        <v>161</v>
      </c>
      <c r="D126" s="371" t="s">
        <v>6</v>
      </c>
      <c r="E126" s="382">
        <f>SUM(F126:J127)</f>
        <v>483.7</v>
      </c>
      <c r="F126" s="382">
        <v>483.7</v>
      </c>
      <c r="G126" s="382">
        <v>0</v>
      </c>
      <c r="H126" s="382">
        <v>0</v>
      </c>
      <c r="I126" s="382">
        <v>0</v>
      </c>
      <c r="J126" s="382">
        <v>0</v>
      </c>
      <c r="K126" s="468" t="s">
        <v>263</v>
      </c>
      <c r="L126" s="396" t="s">
        <v>236</v>
      </c>
      <c r="M126" s="396" t="s">
        <v>213</v>
      </c>
      <c r="N126" s="396" t="s">
        <v>213</v>
      </c>
      <c r="O126" s="396" t="s">
        <v>213</v>
      </c>
      <c r="P126" s="396" t="s">
        <v>213</v>
      </c>
      <c r="Q126" s="396" t="s">
        <v>51</v>
      </c>
    </row>
    <row r="127" spans="1:17" ht="13.5" customHeight="1">
      <c r="A127" s="501"/>
      <c r="B127" s="523"/>
      <c r="C127" s="458"/>
      <c r="D127" s="487"/>
      <c r="E127" s="423"/>
      <c r="F127" s="423"/>
      <c r="G127" s="423"/>
      <c r="H127" s="423"/>
      <c r="I127" s="423"/>
      <c r="J127" s="423"/>
      <c r="K127" s="472"/>
      <c r="L127" s="426"/>
      <c r="M127" s="426"/>
      <c r="N127" s="426"/>
      <c r="O127" s="426"/>
      <c r="P127" s="426"/>
      <c r="Q127" s="396"/>
    </row>
    <row r="128" spans="1:17" ht="39.75" customHeight="1">
      <c r="A128" s="251" t="s">
        <v>271</v>
      </c>
      <c r="B128" s="254" t="s">
        <v>67</v>
      </c>
      <c r="C128" s="267" t="s">
        <v>272</v>
      </c>
      <c r="D128" s="269" t="s">
        <v>6</v>
      </c>
      <c r="E128" s="259">
        <f>F128+G128+H128+I128+J128</f>
        <v>815.5</v>
      </c>
      <c r="F128" s="259">
        <v>0</v>
      </c>
      <c r="G128" s="259">
        <v>215.5</v>
      </c>
      <c r="H128" s="259">
        <v>200</v>
      </c>
      <c r="I128" s="259">
        <v>200</v>
      </c>
      <c r="J128" s="259">
        <v>200</v>
      </c>
      <c r="K128" s="285" t="s">
        <v>264</v>
      </c>
      <c r="L128" s="252" t="s">
        <v>213</v>
      </c>
      <c r="M128" s="252" t="s">
        <v>236</v>
      </c>
      <c r="N128" s="252" t="s">
        <v>236</v>
      </c>
      <c r="O128" s="252" t="s">
        <v>236</v>
      </c>
      <c r="P128" s="252" t="s">
        <v>236</v>
      </c>
      <c r="Q128" s="274" t="s">
        <v>51</v>
      </c>
    </row>
    <row r="129" spans="1:17" ht="24" customHeight="1">
      <c r="A129" s="427" t="s">
        <v>113</v>
      </c>
      <c r="B129" s="387" t="s">
        <v>60</v>
      </c>
      <c r="C129" s="445" t="s">
        <v>161</v>
      </c>
      <c r="D129" s="433" t="s">
        <v>249</v>
      </c>
      <c r="E129" s="519">
        <f>SUM(F129:J131)</f>
        <v>56647.7</v>
      </c>
      <c r="F129" s="366">
        <f>F132+F133</f>
        <v>13374.299999999997</v>
      </c>
      <c r="G129" s="366">
        <f>G132+G133</f>
        <v>11099.699999999999</v>
      </c>
      <c r="H129" s="366">
        <f>H132+H133</f>
        <v>9657.9</v>
      </c>
      <c r="I129" s="366">
        <f>I132+I133</f>
        <v>11257.9</v>
      </c>
      <c r="J129" s="366">
        <f>J132+J133</f>
        <v>11257.9</v>
      </c>
      <c r="K129" s="387" t="s">
        <v>268</v>
      </c>
      <c r="L129" s="391" t="s">
        <v>269</v>
      </c>
      <c r="M129" s="391" t="s">
        <v>269</v>
      </c>
      <c r="N129" s="391" t="s">
        <v>270</v>
      </c>
      <c r="O129" s="391" t="s">
        <v>270</v>
      </c>
      <c r="P129" s="391" t="s">
        <v>270</v>
      </c>
      <c r="Q129" s="427"/>
    </row>
    <row r="130" spans="1:17" ht="24" customHeight="1">
      <c r="A130" s="455"/>
      <c r="B130" s="388"/>
      <c r="C130" s="469"/>
      <c r="D130" s="518"/>
      <c r="E130" s="520"/>
      <c r="F130" s="367"/>
      <c r="G130" s="367"/>
      <c r="H130" s="367"/>
      <c r="I130" s="367"/>
      <c r="J130" s="367"/>
      <c r="K130" s="388"/>
      <c r="L130" s="392"/>
      <c r="M130" s="392"/>
      <c r="N130" s="392"/>
      <c r="O130" s="392"/>
      <c r="P130" s="392"/>
      <c r="Q130" s="455"/>
    </row>
    <row r="131" spans="1:17" ht="9.75" customHeight="1">
      <c r="A131" s="455"/>
      <c r="B131" s="388"/>
      <c r="C131" s="469"/>
      <c r="D131" s="434"/>
      <c r="E131" s="520"/>
      <c r="F131" s="367"/>
      <c r="G131" s="367"/>
      <c r="H131" s="367"/>
      <c r="I131" s="367"/>
      <c r="J131" s="367"/>
      <c r="K131" s="388"/>
      <c r="L131" s="392"/>
      <c r="M131" s="392"/>
      <c r="N131" s="392"/>
      <c r="O131" s="392"/>
      <c r="P131" s="392"/>
      <c r="Q131" s="455"/>
    </row>
    <row r="132" spans="1:17" ht="9.75" customHeight="1">
      <c r="A132" s="428"/>
      <c r="B132" s="389"/>
      <c r="C132" s="452"/>
      <c r="D132" s="255" t="s">
        <v>5</v>
      </c>
      <c r="E132" s="258">
        <f aca="true" t="shared" si="29" ref="E132:J132">E135</f>
        <v>48549.59999999999</v>
      </c>
      <c r="F132" s="258">
        <f t="shared" si="29"/>
        <v>11842.399999999998</v>
      </c>
      <c r="G132" s="258">
        <f t="shared" si="29"/>
        <v>9551.8</v>
      </c>
      <c r="H132" s="258">
        <f t="shared" si="29"/>
        <v>8051.8</v>
      </c>
      <c r="I132" s="258">
        <f t="shared" si="29"/>
        <v>9551.8</v>
      </c>
      <c r="J132" s="258">
        <f t="shared" si="29"/>
        <v>9551.8</v>
      </c>
      <c r="K132" s="389"/>
      <c r="L132" s="392"/>
      <c r="M132" s="392"/>
      <c r="N132" s="392"/>
      <c r="O132" s="392"/>
      <c r="P132" s="392"/>
      <c r="Q132" s="428"/>
    </row>
    <row r="133" spans="1:17" ht="9.75" customHeight="1">
      <c r="A133" s="429"/>
      <c r="B133" s="390"/>
      <c r="C133" s="403"/>
      <c r="D133" s="255" t="s">
        <v>6</v>
      </c>
      <c r="E133" s="258">
        <f aca="true" t="shared" si="30" ref="E133:J133">E138</f>
        <v>8098.1</v>
      </c>
      <c r="F133" s="258">
        <f t="shared" si="30"/>
        <v>1531.9</v>
      </c>
      <c r="G133" s="258">
        <f t="shared" si="30"/>
        <v>1547.9</v>
      </c>
      <c r="H133" s="258">
        <f t="shared" si="30"/>
        <v>1606.1</v>
      </c>
      <c r="I133" s="258">
        <f t="shared" si="30"/>
        <v>1706.1</v>
      </c>
      <c r="J133" s="258">
        <f t="shared" si="30"/>
        <v>1706.1</v>
      </c>
      <c r="K133" s="390"/>
      <c r="L133" s="393"/>
      <c r="M133" s="393"/>
      <c r="N133" s="393"/>
      <c r="O133" s="393"/>
      <c r="P133" s="393"/>
      <c r="Q133" s="429"/>
    </row>
    <row r="134" spans="1:17" ht="24" customHeight="1">
      <c r="A134" s="427" t="s">
        <v>98</v>
      </c>
      <c r="B134" s="387" t="s">
        <v>114</v>
      </c>
      <c r="C134" s="445" t="s">
        <v>161</v>
      </c>
      <c r="D134" s="228" t="s">
        <v>265</v>
      </c>
      <c r="E134" s="266">
        <f aca="true" t="shared" si="31" ref="E134:J134">E135</f>
        <v>48549.59999999999</v>
      </c>
      <c r="F134" s="266">
        <f t="shared" si="31"/>
        <v>11842.399999999998</v>
      </c>
      <c r="G134" s="266">
        <f t="shared" si="31"/>
        <v>9551.8</v>
      </c>
      <c r="H134" s="266">
        <f t="shared" si="31"/>
        <v>8051.8</v>
      </c>
      <c r="I134" s="266">
        <f t="shared" si="31"/>
        <v>9551.8</v>
      </c>
      <c r="J134" s="266">
        <f t="shared" si="31"/>
        <v>9551.8</v>
      </c>
      <c r="K134" s="468" t="s">
        <v>267</v>
      </c>
      <c r="L134" s="391" t="s">
        <v>236</v>
      </c>
      <c r="M134" s="391" t="s">
        <v>236</v>
      </c>
      <c r="N134" s="391" t="s">
        <v>236</v>
      </c>
      <c r="O134" s="391" t="s">
        <v>236</v>
      </c>
      <c r="P134" s="391" t="s">
        <v>236</v>
      </c>
      <c r="Q134" s="396" t="s">
        <v>142</v>
      </c>
    </row>
    <row r="135" spans="1:17" ht="21" customHeight="1">
      <c r="A135" s="428"/>
      <c r="B135" s="389"/>
      <c r="C135" s="452"/>
      <c r="D135" s="371" t="s">
        <v>5</v>
      </c>
      <c r="E135" s="382">
        <f>SUM(F135:J136)</f>
        <v>48549.59999999999</v>
      </c>
      <c r="F135" s="399">
        <f>10904.3-89.1-29.7+1056.9</f>
        <v>11842.399999999998</v>
      </c>
      <c r="G135" s="399">
        <v>9551.8</v>
      </c>
      <c r="H135" s="399">
        <v>8051.8</v>
      </c>
      <c r="I135" s="399">
        <v>9551.8</v>
      </c>
      <c r="J135" s="399">
        <v>9551.8</v>
      </c>
      <c r="K135" s="370"/>
      <c r="L135" s="392"/>
      <c r="M135" s="392"/>
      <c r="N135" s="392"/>
      <c r="O135" s="392"/>
      <c r="P135" s="392"/>
      <c r="Q135" s="397"/>
    </row>
    <row r="136" spans="1:17" ht="5.25" customHeight="1">
      <c r="A136" s="429"/>
      <c r="B136" s="390"/>
      <c r="C136" s="403"/>
      <c r="D136" s="487"/>
      <c r="E136" s="423"/>
      <c r="F136" s="400"/>
      <c r="G136" s="400"/>
      <c r="H136" s="400"/>
      <c r="I136" s="400"/>
      <c r="J136" s="400"/>
      <c r="K136" s="370"/>
      <c r="L136" s="393"/>
      <c r="M136" s="393"/>
      <c r="N136" s="393"/>
      <c r="O136" s="393"/>
      <c r="P136" s="393"/>
      <c r="Q136" s="397"/>
    </row>
    <row r="137" spans="1:17" ht="25.5" customHeight="1">
      <c r="A137" s="501" t="s">
        <v>115</v>
      </c>
      <c r="B137" s="523" t="s">
        <v>67</v>
      </c>
      <c r="C137" s="445" t="s">
        <v>161</v>
      </c>
      <c r="D137" s="228" t="s">
        <v>265</v>
      </c>
      <c r="E137" s="260">
        <f aca="true" t="shared" si="32" ref="E137:J137">E138</f>
        <v>8098.1</v>
      </c>
      <c r="F137" s="260">
        <f t="shared" si="32"/>
        <v>1531.9</v>
      </c>
      <c r="G137" s="260">
        <f t="shared" si="32"/>
        <v>1547.9</v>
      </c>
      <c r="H137" s="260">
        <f t="shared" si="32"/>
        <v>1606.1</v>
      </c>
      <c r="I137" s="260">
        <f t="shared" si="32"/>
        <v>1706.1</v>
      </c>
      <c r="J137" s="260">
        <f t="shared" si="32"/>
        <v>1706.1</v>
      </c>
      <c r="K137" s="406" t="s">
        <v>264</v>
      </c>
      <c r="L137" s="417" t="s">
        <v>236</v>
      </c>
      <c r="M137" s="417" t="s">
        <v>236</v>
      </c>
      <c r="N137" s="417" t="s">
        <v>236</v>
      </c>
      <c r="O137" s="417" t="s">
        <v>236</v>
      </c>
      <c r="P137" s="417" t="s">
        <v>236</v>
      </c>
      <c r="Q137" s="417" t="s">
        <v>142</v>
      </c>
    </row>
    <row r="138" spans="1:17" ht="16.5" customHeight="1">
      <c r="A138" s="535"/>
      <c r="B138" s="537"/>
      <c r="C138" s="452"/>
      <c r="D138" s="371" t="s">
        <v>6</v>
      </c>
      <c r="E138" s="405">
        <f>SUM(F138:J141)</f>
        <v>8098.1</v>
      </c>
      <c r="F138" s="405">
        <v>1531.9</v>
      </c>
      <c r="G138" s="405">
        <v>1547.9</v>
      </c>
      <c r="H138" s="405">
        <v>1606.1</v>
      </c>
      <c r="I138" s="405">
        <v>1706.1</v>
      </c>
      <c r="J138" s="405">
        <v>1706.1</v>
      </c>
      <c r="K138" s="407"/>
      <c r="L138" s="488"/>
      <c r="M138" s="488"/>
      <c r="N138" s="488"/>
      <c r="O138" s="488"/>
      <c r="P138" s="488"/>
      <c r="Q138" s="418"/>
    </row>
    <row r="139" spans="1:17" ht="11.25" customHeight="1">
      <c r="A139" s="535"/>
      <c r="B139" s="537"/>
      <c r="C139" s="452"/>
      <c r="D139" s="372"/>
      <c r="E139" s="405"/>
      <c r="F139" s="405"/>
      <c r="G139" s="405"/>
      <c r="H139" s="405"/>
      <c r="I139" s="405"/>
      <c r="J139" s="405"/>
      <c r="K139" s="407"/>
      <c r="L139" s="488"/>
      <c r="M139" s="488"/>
      <c r="N139" s="488"/>
      <c r="O139" s="488"/>
      <c r="P139" s="488"/>
      <c r="Q139" s="418"/>
    </row>
    <row r="140" spans="1:17" ht="10.5" customHeight="1">
      <c r="A140" s="535"/>
      <c r="B140" s="537"/>
      <c r="C140" s="452"/>
      <c r="D140" s="372"/>
      <c r="E140" s="405"/>
      <c r="F140" s="405"/>
      <c r="G140" s="405"/>
      <c r="H140" s="405"/>
      <c r="I140" s="405"/>
      <c r="J140" s="405"/>
      <c r="K140" s="407"/>
      <c r="L140" s="488"/>
      <c r="M140" s="488"/>
      <c r="N140" s="488"/>
      <c r="O140" s="488"/>
      <c r="P140" s="488"/>
      <c r="Q140" s="418"/>
    </row>
    <row r="141" spans="1:17" ht="12.75" customHeight="1" hidden="1">
      <c r="A141" s="535"/>
      <c r="B141" s="537"/>
      <c r="C141" s="452"/>
      <c r="D141" s="373"/>
      <c r="E141" s="405"/>
      <c r="F141" s="405"/>
      <c r="G141" s="405"/>
      <c r="H141" s="405"/>
      <c r="I141" s="405"/>
      <c r="J141" s="405"/>
      <c r="K141" s="408"/>
      <c r="L141" s="489"/>
      <c r="M141" s="489"/>
      <c r="N141" s="489"/>
      <c r="O141" s="489"/>
      <c r="P141" s="489"/>
      <c r="Q141" s="416"/>
    </row>
    <row r="142" spans="1:17" ht="12" customHeight="1">
      <c r="A142" s="383"/>
      <c r="B142" s="457" t="s">
        <v>49</v>
      </c>
      <c r="C142" s="383"/>
      <c r="D142" s="69" t="s">
        <v>11</v>
      </c>
      <c r="E142" s="424">
        <f aca="true" t="shared" si="33" ref="E142:J142">SUM(E144:E145)</f>
        <v>773573.9</v>
      </c>
      <c r="F142" s="424">
        <f t="shared" si="33"/>
        <v>159427.1</v>
      </c>
      <c r="G142" s="424">
        <f t="shared" si="33"/>
        <v>147878.2</v>
      </c>
      <c r="H142" s="424">
        <f t="shared" si="33"/>
        <v>146586</v>
      </c>
      <c r="I142" s="424">
        <f t="shared" si="33"/>
        <v>159841.30000000002</v>
      </c>
      <c r="J142" s="424">
        <f t="shared" si="33"/>
        <v>159841.30000000002</v>
      </c>
      <c r="K142" s="425"/>
      <c r="L142" s="401"/>
      <c r="M142" s="401"/>
      <c r="N142" s="401"/>
      <c r="O142" s="401"/>
      <c r="P142" s="401"/>
      <c r="Q142" s="383"/>
    </row>
    <row r="143" spans="1:17" ht="12" customHeight="1">
      <c r="A143" s="383"/>
      <c r="B143" s="457"/>
      <c r="C143" s="383"/>
      <c r="D143" s="69" t="s">
        <v>12</v>
      </c>
      <c r="E143" s="424"/>
      <c r="F143" s="424"/>
      <c r="G143" s="424"/>
      <c r="H143" s="424"/>
      <c r="I143" s="424"/>
      <c r="J143" s="424"/>
      <c r="K143" s="425"/>
      <c r="L143" s="398"/>
      <c r="M143" s="398"/>
      <c r="N143" s="398"/>
      <c r="O143" s="398"/>
      <c r="P143" s="398"/>
      <c r="Q143" s="383"/>
    </row>
    <row r="144" spans="1:17" ht="12" customHeight="1">
      <c r="A144" s="383"/>
      <c r="B144" s="457"/>
      <c r="C144" s="383"/>
      <c r="D144" s="173" t="s">
        <v>5</v>
      </c>
      <c r="E144" s="174">
        <f>SUM(F144:J144)</f>
        <v>212553.6</v>
      </c>
      <c r="F144" s="174">
        <f>SUM(F135,F120,F93)</f>
        <v>51717.2</v>
      </c>
      <c r="G144" s="174">
        <f>SUM(G135,G120,G93)</f>
        <v>40569.1</v>
      </c>
      <c r="H144" s="174">
        <f>SUM(H135,H120,H93)</f>
        <v>36089.1</v>
      </c>
      <c r="I144" s="174">
        <f>SUM(I135,I120,I93)</f>
        <v>42089.1</v>
      </c>
      <c r="J144" s="174">
        <f>SUM(J135,J120,J93)</f>
        <v>42089.1</v>
      </c>
      <c r="K144" s="425"/>
      <c r="L144" s="398"/>
      <c r="M144" s="398"/>
      <c r="N144" s="398"/>
      <c r="O144" s="398"/>
      <c r="P144" s="398"/>
      <c r="Q144" s="383"/>
    </row>
    <row r="145" spans="1:17" ht="12" customHeight="1">
      <c r="A145" s="383"/>
      <c r="B145" s="457"/>
      <c r="C145" s="383"/>
      <c r="D145" s="173" t="s">
        <v>6</v>
      </c>
      <c r="E145" s="174">
        <f>SUM(F145:J145)</f>
        <v>561020.3</v>
      </c>
      <c r="F145" s="174">
        <f>SUM(F138,F126,F124,F111,F109,F106,F103,F100,F98)</f>
        <v>107709.90000000001</v>
      </c>
      <c r="G145" s="174">
        <f>G118+G133+G91</f>
        <v>107309.1</v>
      </c>
      <c r="H145" s="258">
        <f>H118+H133+H91</f>
        <v>110496.9</v>
      </c>
      <c r="I145" s="258">
        <f>I118+I133+I91</f>
        <v>117752.20000000001</v>
      </c>
      <c r="J145" s="258">
        <f>J118+J133+J91</f>
        <v>117752.20000000001</v>
      </c>
      <c r="K145" s="425"/>
      <c r="L145" s="398"/>
      <c r="M145" s="398"/>
      <c r="N145" s="398"/>
      <c r="O145" s="398"/>
      <c r="P145" s="398"/>
      <c r="Q145" s="383"/>
    </row>
    <row r="146" spans="1:17" ht="15" customHeight="1">
      <c r="A146" s="190" t="s">
        <v>116</v>
      </c>
      <c r="B146" s="491" t="s">
        <v>117</v>
      </c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3"/>
    </row>
    <row r="147" spans="1:17" ht="52.5" customHeight="1">
      <c r="A147" s="275" t="s">
        <v>118</v>
      </c>
      <c r="B147" s="276" t="s">
        <v>71</v>
      </c>
      <c r="C147" s="383" t="s">
        <v>161</v>
      </c>
      <c r="D147" s="228" t="s">
        <v>207</v>
      </c>
      <c r="E147" s="303">
        <f aca="true" t="shared" si="34" ref="E147:J147">SUM(E148:E150)</f>
        <v>1012.7</v>
      </c>
      <c r="F147" s="303">
        <f t="shared" si="34"/>
        <v>294.5</v>
      </c>
      <c r="G147" s="303">
        <f t="shared" si="34"/>
        <v>351.2</v>
      </c>
      <c r="H147" s="303">
        <f t="shared" si="34"/>
        <v>130</v>
      </c>
      <c r="I147" s="303">
        <f t="shared" si="34"/>
        <v>118.5</v>
      </c>
      <c r="J147" s="303">
        <f t="shared" si="34"/>
        <v>118.5</v>
      </c>
      <c r="K147" s="406" t="s">
        <v>273</v>
      </c>
      <c r="L147" s="286" t="s">
        <v>236</v>
      </c>
      <c r="M147" s="286" t="s">
        <v>236</v>
      </c>
      <c r="N147" s="286" t="s">
        <v>236</v>
      </c>
      <c r="O147" s="286" t="s">
        <v>236</v>
      </c>
      <c r="P147" s="286" t="s">
        <v>236</v>
      </c>
      <c r="Q147" s="417" t="s">
        <v>51</v>
      </c>
    </row>
    <row r="148" spans="1:17" ht="48" customHeight="1">
      <c r="A148" s="538" t="s">
        <v>287</v>
      </c>
      <c r="B148" s="369" t="s">
        <v>286</v>
      </c>
      <c r="C148" s="384"/>
      <c r="D148" s="398" t="s">
        <v>6</v>
      </c>
      <c r="E148" s="405">
        <f>SUM(F148:J149)</f>
        <v>601.7</v>
      </c>
      <c r="F148" s="382">
        <v>98.5</v>
      </c>
      <c r="G148" s="382">
        <f>136.6-0.4</f>
        <v>136.2</v>
      </c>
      <c r="H148" s="353">
        <v>130</v>
      </c>
      <c r="I148" s="353">
        <v>118.5</v>
      </c>
      <c r="J148" s="353">
        <v>118.5</v>
      </c>
      <c r="K148" s="407"/>
      <c r="L148" s="380">
        <v>100</v>
      </c>
      <c r="M148" s="380">
        <v>100</v>
      </c>
      <c r="N148" s="380">
        <v>100</v>
      </c>
      <c r="O148" s="380">
        <v>100</v>
      </c>
      <c r="P148" s="380">
        <v>100</v>
      </c>
      <c r="Q148" s="420"/>
    </row>
    <row r="149" spans="1:17" ht="11.25" customHeight="1">
      <c r="A149" s="535"/>
      <c r="B149" s="370"/>
      <c r="C149" s="384"/>
      <c r="D149" s="398"/>
      <c r="E149" s="398"/>
      <c r="F149" s="382"/>
      <c r="G149" s="382"/>
      <c r="H149" s="353"/>
      <c r="I149" s="353"/>
      <c r="J149" s="353"/>
      <c r="K149" s="407"/>
      <c r="L149" s="381"/>
      <c r="M149" s="381"/>
      <c r="N149" s="381"/>
      <c r="O149" s="381"/>
      <c r="P149" s="381"/>
      <c r="Q149" s="420"/>
    </row>
    <row r="150" spans="1:17" ht="21" customHeight="1">
      <c r="A150" s="277" t="s">
        <v>288</v>
      </c>
      <c r="B150" s="276" t="s">
        <v>204</v>
      </c>
      <c r="C150" s="384"/>
      <c r="D150" s="302" t="s">
        <v>5</v>
      </c>
      <c r="E150" s="301">
        <f>F150+G150+H150+I150+J150</f>
        <v>411</v>
      </c>
      <c r="F150" s="301">
        <v>196</v>
      </c>
      <c r="G150" s="301">
        <v>215</v>
      </c>
      <c r="H150" s="299">
        <v>0</v>
      </c>
      <c r="I150" s="299">
        <v>0</v>
      </c>
      <c r="J150" s="299">
        <v>0</v>
      </c>
      <c r="K150" s="408"/>
      <c r="L150" s="278">
        <v>100</v>
      </c>
      <c r="M150" s="278">
        <v>100</v>
      </c>
      <c r="N150" s="278">
        <v>0</v>
      </c>
      <c r="O150" s="278">
        <v>0</v>
      </c>
      <c r="P150" s="278">
        <v>0</v>
      </c>
      <c r="Q150" s="421"/>
    </row>
    <row r="151" spans="1:17" ht="21" customHeight="1">
      <c r="A151" s="427" t="s">
        <v>119</v>
      </c>
      <c r="B151" s="387" t="s">
        <v>70</v>
      </c>
      <c r="C151" s="445" t="s">
        <v>161</v>
      </c>
      <c r="D151" s="228" t="s">
        <v>207</v>
      </c>
      <c r="E151" s="209">
        <v>11330.3</v>
      </c>
      <c r="F151" s="209">
        <v>2294.7</v>
      </c>
      <c r="G151" s="209">
        <v>2258.9</v>
      </c>
      <c r="H151" s="70">
        <v>2258.9</v>
      </c>
      <c r="I151" s="70">
        <v>2258.9</v>
      </c>
      <c r="J151" s="70">
        <v>2258.9</v>
      </c>
      <c r="K151" s="406" t="s">
        <v>274</v>
      </c>
      <c r="L151" s="417" t="s">
        <v>275</v>
      </c>
      <c r="M151" s="417" t="s">
        <v>275</v>
      </c>
      <c r="N151" s="417" t="s">
        <v>275</v>
      </c>
      <c r="O151" s="417" t="s">
        <v>275</v>
      </c>
      <c r="P151" s="417" t="s">
        <v>275</v>
      </c>
      <c r="Q151" s="417" t="s">
        <v>51</v>
      </c>
    </row>
    <row r="152" spans="1:17" ht="15.75" customHeight="1">
      <c r="A152" s="453"/>
      <c r="B152" s="389"/>
      <c r="C152" s="446"/>
      <c r="D152" s="60" t="s">
        <v>5</v>
      </c>
      <c r="E152" s="64">
        <f>SUM(F152:J152)</f>
        <v>5399.3</v>
      </c>
      <c r="F152" s="64">
        <f>1250-18.7-196</f>
        <v>1035.3</v>
      </c>
      <c r="G152" s="64">
        <f>1000+364</f>
        <v>1364</v>
      </c>
      <c r="H152" s="64">
        <v>1000</v>
      </c>
      <c r="I152" s="146">
        <v>1000</v>
      </c>
      <c r="J152" s="146">
        <v>1000</v>
      </c>
      <c r="K152" s="407"/>
      <c r="L152" s="419"/>
      <c r="M152" s="419"/>
      <c r="N152" s="419"/>
      <c r="O152" s="419"/>
      <c r="P152" s="419"/>
      <c r="Q152" s="418"/>
    </row>
    <row r="153" spans="1:17" ht="21" customHeight="1">
      <c r="A153" s="454"/>
      <c r="B153" s="390"/>
      <c r="C153" s="447"/>
      <c r="D153" s="60" t="s">
        <v>6</v>
      </c>
      <c r="E153" s="64">
        <f>SUM(F153:J153)</f>
        <v>6295</v>
      </c>
      <c r="F153" s="64">
        <v>1259.4</v>
      </c>
      <c r="G153" s="64">
        <v>1258.9</v>
      </c>
      <c r="H153" s="64">
        <v>1258.9</v>
      </c>
      <c r="I153" s="155">
        <v>1258.9</v>
      </c>
      <c r="J153" s="155">
        <v>1258.9</v>
      </c>
      <c r="K153" s="408"/>
      <c r="L153" s="422"/>
      <c r="M153" s="422"/>
      <c r="N153" s="422"/>
      <c r="O153" s="422"/>
      <c r="P153" s="422"/>
      <c r="Q153" s="416"/>
    </row>
    <row r="154" spans="1:17" ht="14.25" customHeight="1">
      <c r="A154" s="427" t="s">
        <v>120</v>
      </c>
      <c r="B154" s="387" t="s">
        <v>133</v>
      </c>
      <c r="C154" s="445" t="s">
        <v>161</v>
      </c>
      <c r="D154" s="433" t="s">
        <v>221</v>
      </c>
      <c r="E154" s="490">
        <f aca="true" t="shared" si="35" ref="E154:J154">SUM(E158,E164)</f>
        <v>715.4</v>
      </c>
      <c r="F154" s="490">
        <f t="shared" si="35"/>
        <v>607.4</v>
      </c>
      <c r="G154" s="490">
        <f t="shared" si="35"/>
        <v>27</v>
      </c>
      <c r="H154" s="490">
        <f t="shared" si="35"/>
        <v>27</v>
      </c>
      <c r="I154" s="490">
        <f t="shared" si="35"/>
        <v>27</v>
      </c>
      <c r="J154" s="490">
        <f t="shared" si="35"/>
        <v>27</v>
      </c>
      <c r="K154" s="406" t="s">
        <v>263</v>
      </c>
      <c r="L154" s="417" t="s">
        <v>236</v>
      </c>
      <c r="M154" s="417" t="s">
        <v>236</v>
      </c>
      <c r="N154" s="417" t="s">
        <v>236</v>
      </c>
      <c r="O154" s="417" t="s">
        <v>236</v>
      </c>
      <c r="P154" s="417" t="s">
        <v>236</v>
      </c>
      <c r="Q154" s="417" t="s">
        <v>51</v>
      </c>
    </row>
    <row r="155" spans="1:17" ht="11.25" customHeight="1">
      <c r="A155" s="455"/>
      <c r="B155" s="388"/>
      <c r="C155" s="469"/>
      <c r="D155" s="434"/>
      <c r="E155" s="490"/>
      <c r="F155" s="490"/>
      <c r="G155" s="490"/>
      <c r="H155" s="490"/>
      <c r="I155" s="490"/>
      <c r="J155" s="490"/>
      <c r="K155" s="495"/>
      <c r="L155" s="419"/>
      <c r="M155" s="419"/>
      <c r="N155" s="419"/>
      <c r="O155" s="419"/>
      <c r="P155" s="419"/>
      <c r="Q155" s="419"/>
    </row>
    <row r="156" spans="1:17" ht="11.25" customHeight="1">
      <c r="A156" s="429"/>
      <c r="B156" s="390"/>
      <c r="C156" s="403"/>
      <c r="D156" s="269" t="s">
        <v>5</v>
      </c>
      <c r="E156" s="265">
        <f aca="true" t="shared" si="36" ref="E156:J156">E154</f>
        <v>715.4</v>
      </c>
      <c r="F156" s="265">
        <f t="shared" si="36"/>
        <v>607.4</v>
      </c>
      <c r="G156" s="265">
        <f t="shared" si="36"/>
        <v>27</v>
      </c>
      <c r="H156" s="265">
        <f t="shared" si="36"/>
        <v>27</v>
      </c>
      <c r="I156" s="265">
        <f t="shared" si="36"/>
        <v>27</v>
      </c>
      <c r="J156" s="265">
        <f t="shared" si="36"/>
        <v>27</v>
      </c>
      <c r="K156" s="408"/>
      <c r="L156" s="422"/>
      <c r="M156" s="422"/>
      <c r="N156" s="422"/>
      <c r="O156" s="422"/>
      <c r="P156" s="422"/>
      <c r="Q156" s="416"/>
    </row>
    <row r="157" spans="1:17" ht="21" customHeight="1">
      <c r="A157" s="427" t="s">
        <v>121</v>
      </c>
      <c r="B157" s="387" t="s">
        <v>68</v>
      </c>
      <c r="C157" s="445" t="s">
        <v>161</v>
      </c>
      <c r="D157" s="228" t="s">
        <v>207</v>
      </c>
      <c r="E157" s="253">
        <f aca="true" t="shared" si="37" ref="E157:J157">E158</f>
        <v>542.4</v>
      </c>
      <c r="F157" s="253">
        <f t="shared" si="37"/>
        <v>542.4</v>
      </c>
      <c r="G157" s="253">
        <f t="shared" si="37"/>
        <v>0</v>
      </c>
      <c r="H157" s="253">
        <f t="shared" si="37"/>
        <v>0</v>
      </c>
      <c r="I157" s="253">
        <f t="shared" si="37"/>
        <v>0</v>
      </c>
      <c r="J157" s="253">
        <f t="shared" si="37"/>
        <v>0</v>
      </c>
      <c r="K157" s="406" t="s">
        <v>279</v>
      </c>
      <c r="L157" s="413" t="s">
        <v>276</v>
      </c>
      <c r="M157" s="413" t="s">
        <v>277</v>
      </c>
      <c r="N157" s="413" t="s">
        <v>278</v>
      </c>
      <c r="O157" s="413" t="s">
        <v>278</v>
      </c>
      <c r="P157" s="413" t="s">
        <v>278</v>
      </c>
      <c r="Q157" s="417" t="s">
        <v>51</v>
      </c>
    </row>
    <row r="158" spans="1:17" ht="21" customHeight="1">
      <c r="A158" s="428"/>
      <c r="B158" s="389"/>
      <c r="C158" s="452"/>
      <c r="D158" s="371" t="s">
        <v>5</v>
      </c>
      <c r="E158" s="399">
        <f>SUM(F158:H159)</f>
        <v>542.4</v>
      </c>
      <c r="F158" s="399">
        <f>250+292.4</f>
        <v>542.4</v>
      </c>
      <c r="G158" s="399">
        <v>0</v>
      </c>
      <c r="H158" s="399">
        <v>0</v>
      </c>
      <c r="I158" s="399">
        <v>0</v>
      </c>
      <c r="J158" s="399">
        <v>0</v>
      </c>
      <c r="K158" s="407"/>
      <c r="L158" s="419"/>
      <c r="M158" s="419"/>
      <c r="N158" s="419"/>
      <c r="O158" s="419"/>
      <c r="P158" s="419"/>
      <c r="Q158" s="418"/>
    </row>
    <row r="159" spans="1:17" ht="6.75" customHeight="1">
      <c r="A159" s="429"/>
      <c r="B159" s="390"/>
      <c r="C159" s="403"/>
      <c r="D159" s="487"/>
      <c r="E159" s="400"/>
      <c r="F159" s="400"/>
      <c r="G159" s="400"/>
      <c r="H159" s="400"/>
      <c r="I159" s="400"/>
      <c r="J159" s="400"/>
      <c r="K159" s="408"/>
      <c r="L159" s="422"/>
      <c r="M159" s="422"/>
      <c r="N159" s="422"/>
      <c r="O159" s="422"/>
      <c r="P159" s="422"/>
      <c r="Q159" s="416"/>
    </row>
    <row r="160" spans="1:17" ht="24" customHeight="1">
      <c r="A160" s="427" t="s">
        <v>122</v>
      </c>
      <c r="B160" s="387" t="s">
        <v>153</v>
      </c>
      <c r="C160" s="445" t="s">
        <v>161</v>
      </c>
      <c r="D160" s="228" t="s">
        <v>207</v>
      </c>
      <c r="E160" s="256">
        <f aca="true" t="shared" si="38" ref="E160:J160">E161</f>
        <v>0</v>
      </c>
      <c r="F160" s="256">
        <f t="shared" si="38"/>
        <v>0</v>
      </c>
      <c r="G160" s="256">
        <f t="shared" si="38"/>
        <v>0</v>
      </c>
      <c r="H160" s="256">
        <f t="shared" si="38"/>
        <v>0</v>
      </c>
      <c r="I160" s="256">
        <f t="shared" si="38"/>
        <v>0</v>
      </c>
      <c r="J160" s="256">
        <f t="shared" si="38"/>
        <v>0</v>
      </c>
      <c r="K160" s="406" t="s">
        <v>281</v>
      </c>
      <c r="L160" s="413" t="s">
        <v>280</v>
      </c>
      <c r="M160" s="413" t="s">
        <v>282</v>
      </c>
      <c r="N160" s="413" t="s">
        <v>283</v>
      </c>
      <c r="O160" s="413" t="s">
        <v>283</v>
      </c>
      <c r="P160" s="413" t="s">
        <v>283</v>
      </c>
      <c r="Q160" s="417" t="s">
        <v>51</v>
      </c>
    </row>
    <row r="161" spans="1:17" ht="17.25" customHeight="1">
      <c r="A161" s="428"/>
      <c r="B161" s="389"/>
      <c r="C161" s="452"/>
      <c r="D161" s="371" t="s">
        <v>5</v>
      </c>
      <c r="E161" s="399">
        <f>SUM(F161:H162)</f>
        <v>0</v>
      </c>
      <c r="F161" s="399">
        <f>20-20</f>
        <v>0</v>
      </c>
      <c r="G161" s="399">
        <v>0</v>
      </c>
      <c r="H161" s="399">
        <v>0</v>
      </c>
      <c r="I161" s="399">
        <v>0</v>
      </c>
      <c r="J161" s="399">
        <v>0</v>
      </c>
      <c r="K161" s="407"/>
      <c r="L161" s="414"/>
      <c r="M161" s="414"/>
      <c r="N161" s="414"/>
      <c r="O161" s="414"/>
      <c r="P161" s="414"/>
      <c r="Q161" s="418"/>
    </row>
    <row r="162" spans="1:17" ht="12" customHeight="1">
      <c r="A162" s="429"/>
      <c r="B162" s="390"/>
      <c r="C162" s="403"/>
      <c r="D162" s="487"/>
      <c r="E162" s="400"/>
      <c r="F162" s="400"/>
      <c r="G162" s="400"/>
      <c r="H162" s="400"/>
      <c r="I162" s="400"/>
      <c r="J162" s="400"/>
      <c r="K162" s="408"/>
      <c r="L162" s="415"/>
      <c r="M162" s="415"/>
      <c r="N162" s="415"/>
      <c r="O162" s="415"/>
      <c r="P162" s="415"/>
      <c r="Q162" s="416"/>
    </row>
    <row r="163" spans="1:17" ht="21.75" customHeight="1">
      <c r="A163" s="427" t="s">
        <v>123</v>
      </c>
      <c r="B163" s="387" t="s">
        <v>69</v>
      </c>
      <c r="C163" s="445" t="s">
        <v>161</v>
      </c>
      <c r="D163" s="228" t="s">
        <v>207</v>
      </c>
      <c r="E163" s="256">
        <f aca="true" t="shared" si="39" ref="E163:J163">E164</f>
        <v>173</v>
      </c>
      <c r="F163" s="256">
        <f t="shared" si="39"/>
        <v>65</v>
      </c>
      <c r="G163" s="256">
        <f t="shared" si="39"/>
        <v>27</v>
      </c>
      <c r="H163" s="256">
        <f t="shared" si="39"/>
        <v>27</v>
      </c>
      <c r="I163" s="256">
        <f t="shared" si="39"/>
        <v>27</v>
      </c>
      <c r="J163" s="256">
        <f t="shared" si="39"/>
        <v>27</v>
      </c>
      <c r="K163" s="406" t="s">
        <v>284</v>
      </c>
      <c r="L163" s="413" t="s">
        <v>236</v>
      </c>
      <c r="M163" s="413" t="s">
        <v>236</v>
      </c>
      <c r="N163" s="413" t="s">
        <v>236</v>
      </c>
      <c r="O163" s="413" t="s">
        <v>236</v>
      </c>
      <c r="P163" s="413" t="s">
        <v>236</v>
      </c>
      <c r="Q163" s="417" t="s">
        <v>51</v>
      </c>
    </row>
    <row r="164" spans="1:17" ht="21.75" customHeight="1">
      <c r="A164" s="428"/>
      <c r="B164" s="389"/>
      <c r="C164" s="452"/>
      <c r="D164" s="371" t="s">
        <v>5</v>
      </c>
      <c r="E164" s="399">
        <f>SUM(F164:J164)</f>
        <v>173</v>
      </c>
      <c r="F164" s="399">
        <v>65</v>
      </c>
      <c r="G164" s="399">
        <v>27</v>
      </c>
      <c r="H164" s="399">
        <v>27</v>
      </c>
      <c r="I164" s="399">
        <v>27</v>
      </c>
      <c r="J164" s="399">
        <v>27</v>
      </c>
      <c r="K164" s="408"/>
      <c r="L164" s="416"/>
      <c r="M164" s="416"/>
      <c r="N164" s="416"/>
      <c r="O164" s="416"/>
      <c r="P164" s="416"/>
      <c r="Q164" s="418"/>
    </row>
    <row r="165" spans="1:17" ht="23.25" customHeight="1" thickBot="1">
      <c r="A165" s="429"/>
      <c r="B165" s="390"/>
      <c r="C165" s="403"/>
      <c r="D165" s="430"/>
      <c r="E165" s="409"/>
      <c r="F165" s="409"/>
      <c r="G165" s="409"/>
      <c r="H165" s="409"/>
      <c r="I165" s="409"/>
      <c r="J165" s="409"/>
      <c r="K165" s="103" t="s">
        <v>285</v>
      </c>
      <c r="L165" s="286" t="s">
        <v>236</v>
      </c>
      <c r="M165" s="286" t="s">
        <v>236</v>
      </c>
      <c r="N165" s="286" t="s">
        <v>236</v>
      </c>
      <c r="O165" s="286" t="s">
        <v>236</v>
      </c>
      <c r="P165" s="286" t="s">
        <v>236</v>
      </c>
      <c r="Q165" s="416"/>
    </row>
    <row r="166" spans="1:17" ht="12" customHeight="1">
      <c r="A166" s="383"/>
      <c r="B166" s="457" t="s">
        <v>124</v>
      </c>
      <c r="C166" s="458"/>
      <c r="D166" s="73" t="s">
        <v>11</v>
      </c>
      <c r="E166" s="494">
        <f aca="true" t="shared" si="40" ref="E166:J166">SUM(E168:E169)</f>
        <v>13422.399999999998</v>
      </c>
      <c r="F166" s="494">
        <f t="shared" si="40"/>
        <v>3196.6</v>
      </c>
      <c r="G166" s="494">
        <f t="shared" si="40"/>
        <v>3001.1000000000004</v>
      </c>
      <c r="H166" s="410">
        <f t="shared" si="40"/>
        <v>2415.9</v>
      </c>
      <c r="I166" s="410">
        <f t="shared" si="40"/>
        <v>2404.4</v>
      </c>
      <c r="J166" s="410">
        <f t="shared" si="40"/>
        <v>2404.4</v>
      </c>
      <c r="K166" s="516"/>
      <c r="L166" s="401"/>
      <c r="M166" s="401"/>
      <c r="N166" s="401"/>
      <c r="O166" s="401"/>
      <c r="P166" s="401"/>
      <c r="Q166" s="383"/>
    </row>
    <row r="167" spans="1:17" ht="12" customHeight="1">
      <c r="A167" s="383"/>
      <c r="B167" s="457"/>
      <c r="C167" s="458"/>
      <c r="D167" s="74" t="s">
        <v>12</v>
      </c>
      <c r="E167" s="424"/>
      <c r="F167" s="424"/>
      <c r="G167" s="424"/>
      <c r="H167" s="411"/>
      <c r="I167" s="411"/>
      <c r="J167" s="411"/>
      <c r="K167" s="385"/>
      <c r="L167" s="398"/>
      <c r="M167" s="398"/>
      <c r="N167" s="398"/>
      <c r="O167" s="398"/>
      <c r="P167" s="398"/>
      <c r="Q167" s="383"/>
    </row>
    <row r="168" spans="1:17" ht="12" customHeight="1">
      <c r="A168" s="383"/>
      <c r="B168" s="457"/>
      <c r="C168" s="458"/>
      <c r="D168" s="75" t="s">
        <v>5</v>
      </c>
      <c r="E168" s="100">
        <f>SUM(F168:J168)</f>
        <v>6525.7</v>
      </c>
      <c r="F168" s="100">
        <f>SUM(F154,F152,F150)</f>
        <v>1838.6999999999998</v>
      </c>
      <c r="G168" s="204">
        <f>SUM(G154,G152,G150)</f>
        <v>1606</v>
      </c>
      <c r="H168" s="204">
        <f>SUM(H154,H152,H150)</f>
        <v>1027</v>
      </c>
      <c r="I168" s="204">
        <f>SUM(I154,I152,I150)</f>
        <v>1027</v>
      </c>
      <c r="J168" s="204">
        <f>SUM(J154,J152,J150)</f>
        <v>1027</v>
      </c>
      <c r="K168" s="385"/>
      <c r="L168" s="398"/>
      <c r="M168" s="398"/>
      <c r="N168" s="398"/>
      <c r="O168" s="398"/>
      <c r="P168" s="398"/>
      <c r="Q168" s="383"/>
    </row>
    <row r="169" spans="1:17" ht="12" customHeight="1" thickBot="1">
      <c r="A169" s="383"/>
      <c r="B169" s="457"/>
      <c r="C169" s="458"/>
      <c r="D169" s="76" t="s">
        <v>6</v>
      </c>
      <c r="E169" s="81">
        <f>SUM(F169:J169)</f>
        <v>6896.699999999999</v>
      </c>
      <c r="F169" s="81">
        <f>SUM(F148,F153)</f>
        <v>1357.9</v>
      </c>
      <c r="G169" s="81">
        <f>SUM(G148,G153)</f>
        <v>1395.1000000000001</v>
      </c>
      <c r="H169" s="82">
        <f>SUM(H148,H153)</f>
        <v>1388.9</v>
      </c>
      <c r="I169" s="82">
        <f>SUM(I148,I153)</f>
        <v>1377.4</v>
      </c>
      <c r="J169" s="82">
        <f>SUM(J148,J153)</f>
        <v>1377.4</v>
      </c>
      <c r="K169" s="517"/>
      <c r="L169" s="398"/>
      <c r="M169" s="398"/>
      <c r="N169" s="398"/>
      <c r="O169" s="398"/>
      <c r="P169" s="398"/>
      <c r="Q169" s="383"/>
    </row>
    <row r="170" spans="1:17" ht="15.75" customHeight="1">
      <c r="A170" s="458"/>
      <c r="B170" s="479" t="s">
        <v>13</v>
      </c>
      <c r="C170" s="482"/>
      <c r="D170" s="473" t="s">
        <v>220</v>
      </c>
      <c r="E170" s="485">
        <f aca="true" t="shared" si="41" ref="E170:J170">SUM(E172:E173)</f>
        <v>802469.6</v>
      </c>
      <c r="F170" s="486">
        <f t="shared" si="41"/>
        <v>173578.2</v>
      </c>
      <c r="G170" s="485">
        <f>SUM(G172:G173)</f>
        <v>154213.1</v>
      </c>
      <c r="H170" s="404">
        <f t="shared" si="41"/>
        <v>149396.9</v>
      </c>
      <c r="I170" s="404">
        <f t="shared" si="41"/>
        <v>162640.7</v>
      </c>
      <c r="J170" s="404">
        <f t="shared" si="41"/>
        <v>162640.7</v>
      </c>
      <c r="K170" s="412"/>
      <c r="L170" s="398"/>
      <c r="M170" s="398"/>
      <c r="N170" s="398"/>
      <c r="O170" s="398"/>
      <c r="P170" s="398"/>
      <c r="Q170" s="383"/>
    </row>
    <row r="171" spans="1:17" ht="15.75" customHeight="1" thickBot="1">
      <c r="A171" s="458"/>
      <c r="B171" s="480"/>
      <c r="C171" s="483"/>
      <c r="D171" s="474"/>
      <c r="E171" s="485"/>
      <c r="F171" s="486"/>
      <c r="G171" s="485"/>
      <c r="H171" s="404"/>
      <c r="I171" s="404"/>
      <c r="J171" s="404"/>
      <c r="K171" s="412"/>
      <c r="L171" s="398"/>
      <c r="M171" s="398"/>
      <c r="N171" s="398"/>
      <c r="O171" s="398"/>
      <c r="P171" s="398"/>
      <c r="Q171" s="383"/>
    </row>
    <row r="172" spans="1:17" ht="15.75" customHeight="1" thickBot="1">
      <c r="A172" s="458"/>
      <c r="B172" s="480"/>
      <c r="C172" s="483"/>
      <c r="D172" s="77" t="s">
        <v>5</v>
      </c>
      <c r="E172" s="83">
        <f>SUM(F172:J172)</f>
        <v>233964.30000000002</v>
      </c>
      <c r="F172" s="84">
        <f>SUM(F168,F144,F83,F36,F26,F16)</f>
        <v>64241.399999999994</v>
      </c>
      <c r="G172" s="84">
        <f>SUM(G168,G144,G83,G36,G26,G16,)</f>
        <v>45189.6</v>
      </c>
      <c r="H172" s="84">
        <f>SUM(H168,H144,H83,H36,H26,H16)</f>
        <v>37511.1</v>
      </c>
      <c r="I172" s="84">
        <f>SUM(I168,I144,I83,I36,I26,I16)</f>
        <v>43511.1</v>
      </c>
      <c r="J172" s="84">
        <f>SUM(J168,J144,J83,J36,J26,J16)</f>
        <v>43511.1</v>
      </c>
      <c r="K172" s="412"/>
      <c r="L172" s="398"/>
      <c r="M172" s="398"/>
      <c r="N172" s="398"/>
      <c r="O172" s="398"/>
      <c r="P172" s="398"/>
      <c r="Q172" s="383"/>
    </row>
    <row r="173" spans="1:17" ht="15.75" customHeight="1" thickBot="1">
      <c r="A173" s="458"/>
      <c r="B173" s="481"/>
      <c r="C173" s="484"/>
      <c r="D173" s="78" t="s">
        <v>6</v>
      </c>
      <c r="E173" s="85">
        <f>SUM(F173:J173)</f>
        <v>568505.2999999999</v>
      </c>
      <c r="F173" s="86">
        <f>SUM(F169,F145,F84)</f>
        <v>109336.8</v>
      </c>
      <c r="G173" s="86">
        <f>SUM(G169,G145,G84)</f>
        <v>109023.50000000001</v>
      </c>
      <c r="H173" s="86">
        <f>SUM(H169,H145)</f>
        <v>111885.79999999999</v>
      </c>
      <c r="I173" s="86">
        <f>SUM(I169,I145)</f>
        <v>119129.6</v>
      </c>
      <c r="J173" s="86">
        <f>SUM(J169,J145)</f>
        <v>119129.6</v>
      </c>
      <c r="K173" s="412"/>
      <c r="L173" s="398"/>
      <c r="M173" s="398"/>
      <c r="N173" s="398"/>
      <c r="O173" s="398"/>
      <c r="P173" s="398"/>
      <c r="Q173" s="383"/>
    </row>
    <row r="176" ht="18.75" customHeight="1">
      <c r="F176" s="189"/>
    </row>
    <row r="177" spans="6:9" ht="18.75" customHeight="1">
      <c r="F177" s="189"/>
      <c r="G177" s="189"/>
      <c r="I177" s="189"/>
    </row>
  </sheetData>
  <sheetProtection/>
  <mergeCells count="672">
    <mergeCell ref="M126:M127"/>
    <mergeCell ref="N126:N127"/>
    <mergeCell ref="O126:O127"/>
    <mergeCell ref="P126:P127"/>
    <mergeCell ref="Q122:Q123"/>
    <mergeCell ref="L122:L123"/>
    <mergeCell ref="L124:L125"/>
    <mergeCell ref="L126:L127"/>
    <mergeCell ref="M122:M123"/>
    <mergeCell ref="N122:N123"/>
    <mergeCell ref="O122:O123"/>
    <mergeCell ref="P122:P123"/>
    <mergeCell ref="M124:M125"/>
    <mergeCell ref="N124:N125"/>
    <mergeCell ref="Q113:Q118"/>
    <mergeCell ref="K119:K121"/>
    <mergeCell ref="L119:L121"/>
    <mergeCell ref="M119:M121"/>
    <mergeCell ref="N119:N121"/>
    <mergeCell ref="O119:O121"/>
    <mergeCell ref="P119:P121"/>
    <mergeCell ref="Q119:Q121"/>
    <mergeCell ref="K113:K118"/>
    <mergeCell ref="L113:L118"/>
    <mergeCell ref="M113:M118"/>
    <mergeCell ref="N113:N118"/>
    <mergeCell ref="O113:O118"/>
    <mergeCell ref="P113:P118"/>
    <mergeCell ref="L108:L109"/>
    <mergeCell ref="L110:L112"/>
    <mergeCell ref="M108:M109"/>
    <mergeCell ref="N108:N109"/>
    <mergeCell ref="O108:O109"/>
    <mergeCell ref="P108:P109"/>
    <mergeCell ref="O110:O112"/>
    <mergeCell ref="P110:P112"/>
    <mergeCell ref="N92:N93"/>
    <mergeCell ref="L105:L106"/>
    <mergeCell ref="M102:M104"/>
    <mergeCell ref="N102:N104"/>
    <mergeCell ref="O102:O104"/>
    <mergeCell ref="P102:P104"/>
    <mergeCell ref="M105:M106"/>
    <mergeCell ref="P97:P101"/>
    <mergeCell ref="Q92:Q93"/>
    <mergeCell ref="K97:K101"/>
    <mergeCell ref="L97:L101"/>
    <mergeCell ref="M97:M101"/>
    <mergeCell ref="N97:N101"/>
    <mergeCell ref="O97:O101"/>
    <mergeCell ref="K92:K93"/>
    <mergeCell ref="L92:L93"/>
    <mergeCell ref="M92:M93"/>
    <mergeCell ref="K94:K96"/>
    <mergeCell ref="L94:L96"/>
    <mergeCell ref="M94:M96"/>
    <mergeCell ref="N94:N96"/>
    <mergeCell ref="O94:O96"/>
    <mergeCell ref="P94:P96"/>
    <mergeCell ref="C154:C156"/>
    <mergeCell ref="B154:B156"/>
    <mergeCell ref="A154:A156"/>
    <mergeCell ref="C134:C136"/>
    <mergeCell ref="B134:B136"/>
    <mergeCell ref="A163:A165"/>
    <mergeCell ref="A160:A162"/>
    <mergeCell ref="C163:C165"/>
    <mergeCell ref="C157:C159"/>
    <mergeCell ref="A148:A149"/>
    <mergeCell ref="C108:C109"/>
    <mergeCell ref="B108:B109"/>
    <mergeCell ref="A122:A123"/>
    <mergeCell ref="D138:D141"/>
    <mergeCell ref="C137:C141"/>
    <mergeCell ref="B137:B141"/>
    <mergeCell ref="A137:A141"/>
    <mergeCell ref="C113:C118"/>
    <mergeCell ref="B113:B118"/>
    <mergeCell ref="A113:A118"/>
    <mergeCell ref="C119:C121"/>
    <mergeCell ref="B119:B121"/>
    <mergeCell ref="A119:A121"/>
    <mergeCell ref="B110:B112"/>
    <mergeCell ref="A110:A112"/>
    <mergeCell ref="Q69:Q74"/>
    <mergeCell ref="Q75:Q77"/>
    <mergeCell ref="Q78:Q80"/>
    <mergeCell ref="B86:B91"/>
    <mergeCell ref="A86:A91"/>
    <mergeCell ref="K78:K80"/>
    <mergeCell ref="C86:C91"/>
    <mergeCell ref="B105:B106"/>
    <mergeCell ref="C105:C107"/>
    <mergeCell ref="K86:K91"/>
    <mergeCell ref="L86:L91"/>
    <mergeCell ref="C94:C96"/>
    <mergeCell ref="I86:I89"/>
    <mergeCell ref="H86:H89"/>
    <mergeCell ref="G86:G89"/>
    <mergeCell ref="O78:O80"/>
    <mergeCell ref="P78:P80"/>
    <mergeCell ref="N86:N91"/>
    <mergeCell ref="M75:M77"/>
    <mergeCell ref="N75:N77"/>
    <mergeCell ref="L78:L80"/>
    <mergeCell ref="N81:N84"/>
    <mergeCell ref="M86:M91"/>
    <mergeCell ref="Q61:Q63"/>
    <mergeCell ref="Q64:Q65"/>
    <mergeCell ref="Q53:Q57"/>
    <mergeCell ref="L69:L74"/>
    <mergeCell ref="L75:L77"/>
    <mergeCell ref="M69:M74"/>
    <mergeCell ref="N69:N74"/>
    <mergeCell ref="O69:O74"/>
    <mergeCell ref="P69:P74"/>
    <mergeCell ref="O75:O77"/>
    <mergeCell ref="P53:P57"/>
    <mergeCell ref="M58:M60"/>
    <mergeCell ref="N58:N60"/>
    <mergeCell ref="O58:O60"/>
    <mergeCell ref="P58:P60"/>
    <mergeCell ref="M61:M63"/>
    <mergeCell ref="N61:N63"/>
    <mergeCell ref="O61:O63"/>
    <mergeCell ref="P61:P63"/>
    <mergeCell ref="L61:L63"/>
    <mergeCell ref="L64:L65"/>
    <mergeCell ref="M53:M57"/>
    <mergeCell ref="N53:N57"/>
    <mergeCell ref="O53:O57"/>
    <mergeCell ref="M64:M65"/>
    <mergeCell ref="N64:N65"/>
    <mergeCell ref="O64:O65"/>
    <mergeCell ref="B69:B74"/>
    <mergeCell ref="A69:A74"/>
    <mergeCell ref="B75:B77"/>
    <mergeCell ref="C75:C77"/>
    <mergeCell ref="A75:A77"/>
    <mergeCell ref="C81:C84"/>
    <mergeCell ref="B81:B84"/>
    <mergeCell ref="A81:A84"/>
    <mergeCell ref="L42:L43"/>
    <mergeCell ref="M40:M41"/>
    <mergeCell ref="A53:A57"/>
    <mergeCell ref="B58:B60"/>
    <mergeCell ref="A58:A60"/>
    <mergeCell ref="A44:A46"/>
    <mergeCell ref="B39:B43"/>
    <mergeCell ref="K44:K46"/>
    <mergeCell ref="E59:E60"/>
    <mergeCell ref="C47:C49"/>
    <mergeCell ref="N40:N41"/>
    <mergeCell ref="O40:O41"/>
    <mergeCell ref="P40:P41"/>
    <mergeCell ref="M42:M43"/>
    <mergeCell ref="N42:N43"/>
    <mergeCell ref="O42:O43"/>
    <mergeCell ref="P42:P43"/>
    <mergeCell ref="Q29:Q33"/>
    <mergeCell ref="K29:K31"/>
    <mergeCell ref="L29:L31"/>
    <mergeCell ref="M29:M31"/>
    <mergeCell ref="N29:N31"/>
    <mergeCell ref="O29:O31"/>
    <mergeCell ref="P29:P31"/>
    <mergeCell ref="M32:M33"/>
    <mergeCell ref="N32:N33"/>
    <mergeCell ref="O32:O33"/>
    <mergeCell ref="P32:P33"/>
    <mergeCell ref="C53:C57"/>
    <mergeCell ref="K53:K57"/>
    <mergeCell ref="C58:C60"/>
    <mergeCell ref="A19:A23"/>
    <mergeCell ref="A29:A33"/>
    <mergeCell ref="B29:B33"/>
    <mergeCell ref="C29:C33"/>
    <mergeCell ref="L32:L33"/>
    <mergeCell ref="B53:B57"/>
    <mergeCell ref="P9:P13"/>
    <mergeCell ref="Q9:Q13"/>
    <mergeCell ref="D24:D25"/>
    <mergeCell ref="D14:D15"/>
    <mergeCell ref="Q19:Q23"/>
    <mergeCell ref="P19:P23"/>
    <mergeCell ref="L19:L23"/>
    <mergeCell ref="E14:E15"/>
    <mergeCell ref="E20:E21"/>
    <mergeCell ref="B18:Q18"/>
    <mergeCell ref="A9:A13"/>
    <mergeCell ref="K9:K13"/>
    <mergeCell ref="L9:L13"/>
    <mergeCell ref="K47:K49"/>
    <mergeCell ref="K50:K52"/>
    <mergeCell ref="B47:B49"/>
    <mergeCell ref="B50:B52"/>
    <mergeCell ref="H42:H43"/>
    <mergeCell ref="F10:F13"/>
    <mergeCell ref="L40:L41"/>
    <mergeCell ref="C110:C112"/>
    <mergeCell ref="A126:A127"/>
    <mergeCell ref="C122:C123"/>
    <mergeCell ref="D69:D72"/>
    <mergeCell ref="F59:F60"/>
    <mergeCell ref="F62:F63"/>
    <mergeCell ref="C78:C80"/>
    <mergeCell ref="C69:C74"/>
    <mergeCell ref="E76:E77"/>
    <mergeCell ref="C61:C63"/>
    <mergeCell ref="B92:B93"/>
    <mergeCell ref="A92:A93"/>
    <mergeCell ref="B78:B80"/>
    <mergeCell ref="A78:A80"/>
    <mergeCell ref="A105:A106"/>
    <mergeCell ref="A108:A109"/>
    <mergeCell ref="K39:K43"/>
    <mergeCell ref="F94:F95"/>
    <mergeCell ref="G94:G95"/>
    <mergeCell ref="F98:F101"/>
    <mergeCell ref="A151:A153"/>
    <mergeCell ref="B151:B153"/>
    <mergeCell ref="C151:C153"/>
    <mergeCell ref="B126:B127"/>
    <mergeCell ref="F126:F127"/>
    <mergeCell ref="D135:D136"/>
    <mergeCell ref="B61:B63"/>
    <mergeCell ref="A134:A136"/>
    <mergeCell ref="E126:E127"/>
    <mergeCell ref="E129:E131"/>
    <mergeCell ref="F129:F131"/>
    <mergeCell ref="D62:D63"/>
    <mergeCell ref="F120:F121"/>
    <mergeCell ref="D81:D82"/>
    <mergeCell ref="A124:A125"/>
    <mergeCell ref="F81:F82"/>
    <mergeCell ref="O81:O84"/>
    <mergeCell ref="P81:P84"/>
    <mergeCell ref="K64:K65"/>
    <mergeCell ref="J94:J95"/>
    <mergeCell ref="O92:O93"/>
    <mergeCell ref="N110:N112"/>
    <mergeCell ref="P64:P65"/>
    <mergeCell ref="P75:P77"/>
    <mergeCell ref="M78:M80"/>
    <mergeCell ref="N78:N80"/>
    <mergeCell ref="M81:M84"/>
    <mergeCell ref="G98:G101"/>
    <mergeCell ref="E86:E89"/>
    <mergeCell ref="E81:E82"/>
    <mergeCell ref="H98:H101"/>
    <mergeCell ref="I81:I82"/>
    <mergeCell ref="F86:F89"/>
    <mergeCell ref="H94:H95"/>
    <mergeCell ref="I94:I95"/>
    <mergeCell ref="G81:G82"/>
    <mergeCell ref="F161:F162"/>
    <mergeCell ref="G161:G162"/>
    <mergeCell ref="E69:E72"/>
    <mergeCell ref="B85:Q85"/>
    <mergeCell ref="F76:F77"/>
    <mergeCell ref="D86:D89"/>
    <mergeCell ref="O86:O91"/>
    <mergeCell ref="P86:P91"/>
    <mergeCell ref="J81:J82"/>
    <mergeCell ref="E98:E101"/>
    <mergeCell ref="D158:D159"/>
    <mergeCell ref="E158:E159"/>
    <mergeCell ref="E164:E165"/>
    <mergeCell ref="E161:E162"/>
    <mergeCell ref="I98:I101"/>
    <mergeCell ref="F124:F125"/>
    <mergeCell ref="E120:E121"/>
    <mergeCell ref="F158:F159"/>
    <mergeCell ref="G158:G159"/>
    <mergeCell ref="H158:H159"/>
    <mergeCell ref="H14:H15"/>
    <mergeCell ref="C9:C13"/>
    <mergeCell ref="E30:E33"/>
    <mergeCell ref="B9:B13"/>
    <mergeCell ref="M9:M13"/>
    <mergeCell ref="N9:N13"/>
    <mergeCell ref="D20:D21"/>
    <mergeCell ref="D22:D23"/>
    <mergeCell ref="B24:B27"/>
    <mergeCell ref="G22:G23"/>
    <mergeCell ref="O9:O13"/>
    <mergeCell ref="I166:I167"/>
    <mergeCell ref="G166:G167"/>
    <mergeCell ref="H166:H167"/>
    <mergeCell ref="G10:G13"/>
    <mergeCell ref="H10:H13"/>
    <mergeCell ref="K32:K33"/>
    <mergeCell ref="G14:G15"/>
    <mergeCell ref="K166:K169"/>
    <mergeCell ref="G164:G165"/>
    <mergeCell ref="H164:H165"/>
    <mergeCell ref="O105:O106"/>
    <mergeCell ref="P105:P106"/>
    <mergeCell ref="M110:M112"/>
    <mergeCell ref="Q166:Q169"/>
    <mergeCell ref="A166:A169"/>
    <mergeCell ref="B166:B169"/>
    <mergeCell ref="C166:C169"/>
    <mergeCell ref="E166:E167"/>
    <mergeCell ref="F166:F167"/>
    <mergeCell ref="P166:P169"/>
    <mergeCell ref="L53:L57"/>
    <mergeCell ref="K69:K74"/>
    <mergeCell ref="M142:M145"/>
    <mergeCell ref="L134:L136"/>
    <mergeCell ref="M134:M136"/>
    <mergeCell ref="N105:N106"/>
    <mergeCell ref="K134:K136"/>
    <mergeCell ref="K81:K84"/>
    <mergeCell ref="L81:L84"/>
    <mergeCell ref="J161:J162"/>
    <mergeCell ref="M151:M153"/>
    <mergeCell ref="I154:I155"/>
    <mergeCell ref="J154:J155"/>
    <mergeCell ref="M157:M159"/>
    <mergeCell ref="L160:L162"/>
    <mergeCell ref="M160:M162"/>
    <mergeCell ref="E10:E13"/>
    <mergeCell ref="O34:O37"/>
    <mergeCell ref="P34:P37"/>
    <mergeCell ref="E24:E25"/>
    <mergeCell ref="Q24:Q27"/>
    <mergeCell ref="L24:L27"/>
    <mergeCell ref="M24:M27"/>
    <mergeCell ref="J30:J33"/>
    <mergeCell ref="N34:N37"/>
    <mergeCell ref="L34:L37"/>
    <mergeCell ref="E22:E23"/>
    <mergeCell ref="A2:Q2"/>
    <mergeCell ref="A4:A5"/>
    <mergeCell ref="C4:C5"/>
    <mergeCell ref="D4:D5"/>
    <mergeCell ref="Q4:Q5"/>
    <mergeCell ref="N19:N23"/>
    <mergeCell ref="O19:O23"/>
    <mergeCell ref="K19:K23"/>
    <mergeCell ref="C19:C23"/>
    <mergeCell ref="P24:P27"/>
    <mergeCell ref="B4:B5"/>
    <mergeCell ref="K4:P4"/>
    <mergeCell ref="E4:J4"/>
    <mergeCell ref="B8:Q8"/>
    <mergeCell ref="B7:Q7"/>
    <mergeCell ref="M19:M23"/>
    <mergeCell ref="B19:B23"/>
    <mergeCell ref="G20:G21"/>
    <mergeCell ref="I20:I21"/>
    <mergeCell ref="C24:C27"/>
    <mergeCell ref="C44:C46"/>
    <mergeCell ref="D59:D60"/>
    <mergeCell ref="B38:Q38"/>
    <mergeCell ref="F30:F33"/>
    <mergeCell ref="E40:E41"/>
    <mergeCell ref="Q42:Q43"/>
    <mergeCell ref="K58:K60"/>
    <mergeCell ref="M34:M37"/>
    <mergeCell ref="H59:H60"/>
    <mergeCell ref="B44:B46"/>
    <mergeCell ref="Q34:Q37"/>
    <mergeCell ref="A24:A27"/>
    <mergeCell ref="H148:H149"/>
    <mergeCell ref="F40:F41"/>
    <mergeCell ref="G40:G41"/>
    <mergeCell ref="H40:H41"/>
    <mergeCell ref="H76:H77"/>
    <mergeCell ref="G62:G63"/>
    <mergeCell ref="G135:G136"/>
    <mergeCell ref="E154:E155"/>
    <mergeCell ref="F135:F136"/>
    <mergeCell ref="I120:I121"/>
    <mergeCell ref="I42:I43"/>
    <mergeCell ref="I40:I41"/>
    <mergeCell ref="I113:I116"/>
    <mergeCell ref="F154:F155"/>
    <mergeCell ref="E94:E95"/>
    <mergeCell ref="F113:F116"/>
    <mergeCell ref="H62:H63"/>
    <mergeCell ref="Q124:Q125"/>
    <mergeCell ref="Q81:Q84"/>
    <mergeCell ref="Q86:Q91"/>
    <mergeCell ref="Q137:Q141"/>
    <mergeCell ref="Q134:Q136"/>
    <mergeCell ref="Q126:Q127"/>
    <mergeCell ref="Q129:Q133"/>
    <mergeCell ref="Q97:Q101"/>
    <mergeCell ref="Q94:Q96"/>
    <mergeCell ref="N134:N136"/>
    <mergeCell ref="H113:H116"/>
    <mergeCell ref="Q142:Q145"/>
    <mergeCell ref="G170:G171"/>
    <mergeCell ref="H161:H162"/>
    <mergeCell ref="P137:P141"/>
    <mergeCell ref="I161:I162"/>
    <mergeCell ref="K154:K156"/>
    <mergeCell ref="P142:P145"/>
    <mergeCell ref="P148:P149"/>
    <mergeCell ref="L157:L159"/>
    <mergeCell ref="K157:K159"/>
    <mergeCell ref="H22:H23"/>
    <mergeCell ref="J135:J136"/>
    <mergeCell ref="G113:G116"/>
    <mergeCell ref="G120:G121"/>
    <mergeCell ref="H81:H82"/>
    <mergeCell ref="I30:I33"/>
    <mergeCell ref="H135:H136"/>
    <mergeCell ref="G34:G35"/>
    <mergeCell ref="I129:I131"/>
    <mergeCell ref="I135:I136"/>
    <mergeCell ref="J124:J125"/>
    <mergeCell ref="O134:O136"/>
    <mergeCell ref="P134:P136"/>
    <mergeCell ref="Q170:Q173"/>
    <mergeCell ref="K137:K141"/>
    <mergeCell ref="L137:L141"/>
    <mergeCell ref="N137:N141"/>
    <mergeCell ref="O124:O125"/>
    <mergeCell ref="H170:H171"/>
    <mergeCell ref="L151:L153"/>
    <mergeCell ref="H154:H155"/>
    <mergeCell ref="O154:O156"/>
    <mergeCell ref="P154:P156"/>
    <mergeCell ref="Q151:Q153"/>
    <mergeCell ref="O151:O153"/>
    <mergeCell ref="P151:P153"/>
    <mergeCell ref="N151:N153"/>
    <mergeCell ref="P160:P162"/>
    <mergeCell ref="G154:G155"/>
    <mergeCell ref="I148:I149"/>
    <mergeCell ref="G138:G141"/>
    <mergeCell ref="L154:L156"/>
    <mergeCell ref="M154:M156"/>
    <mergeCell ref="K151:K153"/>
    <mergeCell ref="B146:Q146"/>
    <mergeCell ref="D154:D155"/>
    <mergeCell ref="F148:F149"/>
    <mergeCell ref="I142:I143"/>
    <mergeCell ref="H120:H121"/>
    <mergeCell ref="D120:D121"/>
    <mergeCell ref="H124:H125"/>
    <mergeCell ref="H129:H131"/>
    <mergeCell ref="K122:K123"/>
    <mergeCell ref="O137:O141"/>
    <mergeCell ref="F138:F141"/>
    <mergeCell ref="D126:D127"/>
    <mergeCell ref="H138:H141"/>
    <mergeCell ref="I138:I141"/>
    <mergeCell ref="B170:B173"/>
    <mergeCell ref="C170:C173"/>
    <mergeCell ref="E170:E171"/>
    <mergeCell ref="F170:F171"/>
    <mergeCell ref="D161:D162"/>
    <mergeCell ref="C160:C162"/>
    <mergeCell ref="B160:B162"/>
    <mergeCell ref="F164:F165"/>
    <mergeCell ref="D164:D165"/>
    <mergeCell ref="B163:B165"/>
    <mergeCell ref="D170:D171"/>
    <mergeCell ref="C97:C101"/>
    <mergeCell ref="B14:B17"/>
    <mergeCell ref="A94:A96"/>
    <mergeCell ref="B97:B101"/>
    <mergeCell ref="A97:A101"/>
    <mergeCell ref="B142:B145"/>
    <mergeCell ref="B157:B159"/>
    <mergeCell ref="C142:C145"/>
    <mergeCell ref="A170:A173"/>
    <mergeCell ref="B122:B123"/>
    <mergeCell ref="K124:K125"/>
    <mergeCell ref="K126:K127"/>
    <mergeCell ref="J113:J116"/>
    <mergeCell ref="I126:I127"/>
    <mergeCell ref="C126:C127"/>
    <mergeCell ref="G124:G125"/>
    <mergeCell ref="B124:B125"/>
    <mergeCell ref="C124:C125"/>
    <mergeCell ref="I124:I125"/>
    <mergeCell ref="F22:F23"/>
    <mergeCell ref="F20:F21"/>
    <mergeCell ref="B64:B65"/>
    <mergeCell ref="A64:A65"/>
    <mergeCell ref="C64:C65"/>
    <mergeCell ref="C14:C17"/>
    <mergeCell ref="D30:D33"/>
    <mergeCell ref="A34:A37"/>
    <mergeCell ref="A61:A63"/>
    <mergeCell ref="F34:F35"/>
    <mergeCell ref="G142:G143"/>
    <mergeCell ref="H142:H143"/>
    <mergeCell ref="E148:E149"/>
    <mergeCell ref="D148:D149"/>
    <mergeCell ref="E142:E143"/>
    <mergeCell ref="F142:F143"/>
    <mergeCell ref="A129:A133"/>
    <mergeCell ref="A142:A145"/>
    <mergeCell ref="B129:B133"/>
    <mergeCell ref="C129:C133"/>
    <mergeCell ref="E138:E141"/>
    <mergeCell ref="E135:E136"/>
    <mergeCell ref="D129:D131"/>
    <mergeCell ref="G129:G131"/>
    <mergeCell ref="E124:E125"/>
    <mergeCell ref="D113:D116"/>
    <mergeCell ref="E113:E116"/>
    <mergeCell ref="N24:N27"/>
    <mergeCell ref="O24:O27"/>
    <mergeCell ref="K102:K104"/>
    <mergeCell ref="L58:L60"/>
    <mergeCell ref="K75:K77"/>
    <mergeCell ref="J86:J89"/>
    <mergeCell ref="G1:Q1"/>
    <mergeCell ref="I14:I15"/>
    <mergeCell ref="J14:J15"/>
    <mergeCell ref="J20:J21"/>
    <mergeCell ref="J22:J23"/>
    <mergeCell ref="B28:Q28"/>
    <mergeCell ref="H20:H21"/>
    <mergeCell ref="H24:H25"/>
    <mergeCell ref="F14:F15"/>
    <mergeCell ref="D10:D13"/>
    <mergeCell ref="B34:B37"/>
    <mergeCell ref="C34:C37"/>
    <mergeCell ref="E34:E35"/>
    <mergeCell ref="G42:G43"/>
    <mergeCell ref="F42:F43"/>
    <mergeCell ref="E42:E43"/>
    <mergeCell ref="D40:D43"/>
    <mergeCell ref="Q40:Q41"/>
    <mergeCell ref="B102:B104"/>
    <mergeCell ref="A102:A104"/>
    <mergeCell ref="C102:C104"/>
    <mergeCell ref="C39:C43"/>
    <mergeCell ref="A50:A52"/>
    <mergeCell ref="A39:A43"/>
    <mergeCell ref="A47:A49"/>
    <mergeCell ref="B94:B96"/>
    <mergeCell ref="Q58:Q60"/>
    <mergeCell ref="C92:C93"/>
    <mergeCell ref="I10:I13"/>
    <mergeCell ref="J10:J13"/>
    <mergeCell ref="I22:I23"/>
    <mergeCell ref="K24:K27"/>
    <mergeCell ref="I59:I60"/>
    <mergeCell ref="J53:J55"/>
    <mergeCell ref="I34:I35"/>
    <mergeCell ref="J59:J60"/>
    <mergeCell ref="J34:J35"/>
    <mergeCell ref="G76:G77"/>
    <mergeCell ref="J69:J72"/>
    <mergeCell ref="H69:H72"/>
    <mergeCell ref="J62:J63"/>
    <mergeCell ref="H34:H35"/>
    <mergeCell ref="C50:C52"/>
    <mergeCell ref="F69:F72"/>
    <mergeCell ref="D76:D77"/>
    <mergeCell ref="E62:E63"/>
    <mergeCell ref="G69:G72"/>
    <mergeCell ref="K34:K37"/>
    <mergeCell ref="J40:J41"/>
    <mergeCell ref="G30:G33"/>
    <mergeCell ref="H30:H33"/>
    <mergeCell ref="F24:F25"/>
    <mergeCell ref="I24:I25"/>
    <mergeCell ref="J24:J25"/>
    <mergeCell ref="G24:G25"/>
    <mergeCell ref="K61:K63"/>
    <mergeCell ref="H126:H127"/>
    <mergeCell ref="J42:J43"/>
    <mergeCell ref="G59:G60"/>
    <mergeCell ref="D94:D95"/>
    <mergeCell ref="D98:D101"/>
    <mergeCell ref="J129:J131"/>
    <mergeCell ref="I62:I63"/>
    <mergeCell ref="I76:I77"/>
    <mergeCell ref="J76:J77"/>
    <mergeCell ref="I69:I72"/>
    <mergeCell ref="J120:J121"/>
    <mergeCell ref="P124:P125"/>
    <mergeCell ref="J98:J101"/>
    <mergeCell ref="A157:A159"/>
    <mergeCell ref="K105:K106"/>
    <mergeCell ref="K108:K109"/>
    <mergeCell ref="K110:K112"/>
    <mergeCell ref="L102:L104"/>
    <mergeCell ref="D124:D125"/>
    <mergeCell ref="G126:G127"/>
    <mergeCell ref="O157:O159"/>
    <mergeCell ref="P157:P159"/>
    <mergeCell ref="O163:O164"/>
    <mergeCell ref="P163:P164"/>
    <mergeCell ref="L142:L145"/>
    <mergeCell ref="J126:J127"/>
    <mergeCell ref="J142:J143"/>
    <mergeCell ref="N129:N133"/>
    <mergeCell ref="K142:K145"/>
    <mergeCell ref="M137:M141"/>
    <mergeCell ref="Q163:Q165"/>
    <mergeCell ref="N160:N162"/>
    <mergeCell ref="N142:N145"/>
    <mergeCell ref="Q157:Q159"/>
    <mergeCell ref="Q154:Q156"/>
    <mergeCell ref="Q147:Q150"/>
    <mergeCell ref="Q160:Q162"/>
    <mergeCell ref="N154:N156"/>
    <mergeCell ref="O142:O145"/>
    <mergeCell ref="N157:N159"/>
    <mergeCell ref="M170:M173"/>
    <mergeCell ref="O166:O169"/>
    <mergeCell ref="K170:K173"/>
    <mergeCell ref="N166:N169"/>
    <mergeCell ref="K160:K162"/>
    <mergeCell ref="O160:O162"/>
    <mergeCell ref="K163:K164"/>
    <mergeCell ref="L163:L164"/>
    <mergeCell ref="M163:M164"/>
    <mergeCell ref="N163:N164"/>
    <mergeCell ref="A14:A17"/>
    <mergeCell ref="I170:I171"/>
    <mergeCell ref="J170:J171"/>
    <mergeCell ref="L170:L173"/>
    <mergeCell ref="J138:J141"/>
    <mergeCell ref="K147:K150"/>
    <mergeCell ref="I164:I165"/>
    <mergeCell ref="J164:J165"/>
    <mergeCell ref="J166:J167"/>
    <mergeCell ref="J158:J159"/>
    <mergeCell ref="M14:M17"/>
    <mergeCell ref="N14:N17"/>
    <mergeCell ref="O14:O17"/>
    <mergeCell ref="P14:P17"/>
    <mergeCell ref="P170:P173"/>
    <mergeCell ref="I158:I159"/>
    <mergeCell ref="N170:N173"/>
    <mergeCell ref="M166:M169"/>
    <mergeCell ref="L166:L169"/>
    <mergeCell ref="O170:O173"/>
    <mergeCell ref="Q14:Q17"/>
    <mergeCell ref="K129:K133"/>
    <mergeCell ref="L129:L133"/>
    <mergeCell ref="D34:D35"/>
    <mergeCell ref="O129:O133"/>
    <mergeCell ref="P129:P133"/>
    <mergeCell ref="M129:M133"/>
    <mergeCell ref="P92:P93"/>
    <mergeCell ref="K14:K17"/>
    <mergeCell ref="L14:L17"/>
    <mergeCell ref="M148:M149"/>
    <mergeCell ref="N148:N149"/>
    <mergeCell ref="O148:O149"/>
    <mergeCell ref="G148:G149"/>
    <mergeCell ref="C147:C150"/>
    <mergeCell ref="J148:J149"/>
    <mergeCell ref="B148:B149"/>
    <mergeCell ref="P66:P68"/>
    <mergeCell ref="Q66:Q68"/>
    <mergeCell ref="C66:C68"/>
    <mergeCell ref="K66:K68"/>
    <mergeCell ref="L66:L68"/>
    <mergeCell ref="M66:M68"/>
    <mergeCell ref="N66:N68"/>
    <mergeCell ref="O66:O68"/>
    <mergeCell ref="L148:L149"/>
    <mergeCell ref="D53:D55"/>
    <mergeCell ref="E53:E55"/>
    <mergeCell ref="F53:F55"/>
    <mergeCell ref="G53:G55"/>
    <mergeCell ref="H53:H55"/>
    <mergeCell ref="I53:I5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  <ignoredErrors>
    <ignoredError sqref="F122" formulaRange="1"/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11" activePane="bottomLeft" state="frozen"/>
      <selection pane="topLeft" activeCell="A1" sqref="A1"/>
      <selection pane="bottomLeft" activeCell="R2" sqref="R2"/>
    </sheetView>
  </sheetViews>
  <sheetFormatPr defaultColWidth="19.7109375" defaultRowHeight="18.75" customHeight="1"/>
  <cols>
    <col min="1" max="1" width="6.28125" style="2" customWidth="1"/>
    <col min="2" max="2" width="24.7109375" style="1" customWidth="1"/>
    <col min="3" max="3" width="8.421875" style="1" customWidth="1"/>
    <col min="4" max="4" width="8.00390625" style="1" customWidth="1"/>
    <col min="5" max="5" width="8.28125" style="3" customWidth="1"/>
    <col min="6" max="6" width="7.28125" style="3" customWidth="1"/>
    <col min="7" max="7" width="8.140625" style="3" customWidth="1"/>
    <col min="8" max="10" width="8.2812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7109375" style="1" customWidth="1"/>
  </cols>
  <sheetData>
    <row r="1" spans="1:17" ht="61.5" customHeight="1">
      <c r="A1" s="50"/>
      <c r="B1" s="35"/>
      <c r="C1" s="35"/>
      <c r="D1" s="35"/>
      <c r="E1" s="51"/>
      <c r="F1" s="51"/>
      <c r="G1" s="51"/>
      <c r="H1" s="462" t="s">
        <v>290</v>
      </c>
      <c r="I1" s="462"/>
      <c r="J1" s="462"/>
      <c r="K1" s="462"/>
      <c r="L1" s="462"/>
      <c r="M1" s="462"/>
      <c r="N1" s="462"/>
      <c r="O1" s="462"/>
      <c r="P1" s="462"/>
      <c r="Q1" s="462"/>
    </row>
    <row r="2" spans="1:17" ht="29.25" customHeight="1">
      <c r="A2" s="508" t="s">
        <v>158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11.25" customHeight="1">
      <c r="A3" s="50"/>
      <c r="B3" s="35"/>
      <c r="C3" s="35"/>
      <c r="D3" s="35"/>
      <c r="E3" s="51"/>
      <c r="F3" s="51"/>
      <c r="G3" s="51"/>
      <c r="H3" s="51"/>
      <c r="I3" s="51"/>
      <c r="J3" s="51"/>
      <c r="K3" s="52"/>
      <c r="L3" s="51"/>
      <c r="M3" s="51"/>
      <c r="N3" s="51"/>
      <c r="O3" s="51"/>
      <c r="P3" s="51"/>
      <c r="Q3" s="36" t="s">
        <v>7</v>
      </c>
    </row>
    <row r="4" spans="1:17" ht="30" customHeight="1">
      <c r="A4" s="509" t="s">
        <v>16</v>
      </c>
      <c r="B4" s="502" t="s">
        <v>15</v>
      </c>
      <c r="C4" s="509" t="s">
        <v>8</v>
      </c>
      <c r="D4" s="509" t="s">
        <v>9</v>
      </c>
      <c r="E4" s="504" t="s">
        <v>0</v>
      </c>
      <c r="F4" s="505"/>
      <c r="G4" s="505"/>
      <c r="H4" s="505"/>
      <c r="I4" s="505"/>
      <c r="J4" s="506"/>
      <c r="K4" s="504" t="s">
        <v>17</v>
      </c>
      <c r="L4" s="505"/>
      <c r="M4" s="505"/>
      <c r="N4" s="505"/>
      <c r="O4" s="505"/>
      <c r="P4" s="506"/>
      <c r="Q4" s="502" t="s">
        <v>163</v>
      </c>
    </row>
    <row r="5" spans="1:17" ht="13.5" customHeight="1">
      <c r="A5" s="509"/>
      <c r="B5" s="503"/>
      <c r="C5" s="509"/>
      <c r="D5" s="509"/>
      <c r="E5" s="157" t="s">
        <v>1</v>
      </c>
      <c r="F5" s="157" t="s">
        <v>2</v>
      </c>
      <c r="G5" s="157" t="s">
        <v>3</v>
      </c>
      <c r="H5" s="157" t="s">
        <v>57</v>
      </c>
      <c r="I5" s="157" t="s">
        <v>155</v>
      </c>
      <c r="J5" s="157" t="s">
        <v>156</v>
      </c>
      <c r="K5" s="157" t="s">
        <v>4</v>
      </c>
      <c r="L5" s="157">
        <v>2014</v>
      </c>
      <c r="M5" s="157">
        <v>2015</v>
      </c>
      <c r="N5" s="157">
        <v>2016</v>
      </c>
      <c r="O5" s="157">
        <v>2017</v>
      </c>
      <c r="P5" s="157">
        <v>2018</v>
      </c>
      <c r="Q5" s="503"/>
    </row>
    <row r="6" spans="1:17" ht="11.2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35">
        <v>12</v>
      </c>
      <c r="M6" s="135">
        <v>13</v>
      </c>
      <c r="N6" s="135">
        <v>14</v>
      </c>
      <c r="O6" s="135">
        <v>15</v>
      </c>
      <c r="P6" s="135">
        <v>16</v>
      </c>
      <c r="Q6" s="135">
        <v>17</v>
      </c>
    </row>
    <row r="7" spans="1:17" ht="14.25" customHeight="1">
      <c r="A7" s="37"/>
      <c r="B7" s="507" t="s">
        <v>18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ht="14.25" customHeight="1">
      <c r="A8" s="46" t="s">
        <v>72</v>
      </c>
      <c r="B8" s="553" t="s">
        <v>73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</row>
    <row r="9" spans="1:17" ht="18.75" customHeight="1">
      <c r="A9" s="550" t="s">
        <v>10</v>
      </c>
      <c r="B9" s="540" t="s">
        <v>198</v>
      </c>
      <c r="C9" s="445" t="s">
        <v>162</v>
      </c>
      <c r="D9" s="226" t="s">
        <v>215</v>
      </c>
      <c r="E9" s="213">
        <f aca="true" t="shared" si="0" ref="E9:J9">SUM(E10:E11)</f>
        <v>66</v>
      </c>
      <c r="F9" s="213">
        <f t="shared" si="0"/>
        <v>14</v>
      </c>
      <c r="G9" s="213">
        <f t="shared" si="0"/>
        <v>10</v>
      </c>
      <c r="H9" s="213">
        <f t="shared" si="0"/>
        <v>14</v>
      </c>
      <c r="I9" s="213">
        <f t="shared" si="0"/>
        <v>14</v>
      </c>
      <c r="J9" s="213">
        <f t="shared" si="0"/>
        <v>14</v>
      </c>
      <c r="K9" s="371" t="s">
        <v>229</v>
      </c>
      <c r="L9" s="249"/>
      <c r="M9" s="249"/>
      <c r="N9" s="249"/>
      <c r="O9" s="249"/>
      <c r="P9" s="249"/>
      <c r="Q9" s="219"/>
    </row>
    <row r="10" spans="1:17" ht="12" customHeight="1">
      <c r="A10" s="551"/>
      <c r="B10" s="541"/>
      <c r="C10" s="375"/>
      <c r="D10" s="445" t="s">
        <v>214</v>
      </c>
      <c r="E10" s="213">
        <f>SUM(F10:J10)</f>
        <v>24</v>
      </c>
      <c r="F10" s="198">
        <v>14</v>
      </c>
      <c r="G10" s="198">
        <v>10</v>
      </c>
      <c r="H10" s="198">
        <v>0</v>
      </c>
      <c r="I10" s="198">
        <v>0</v>
      </c>
      <c r="J10" s="198">
        <v>0</v>
      </c>
      <c r="K10" s="446"/>
      <c r="L10" s="279">
        <v>100</v>
      </c>
      <c r="M10" s="279">
        <v>100</v>
      </c>
      <c r="N10" s="279">
        <v>0</v>
      </c>
      <c r="O10" s="279">
        <v>0</v>
      </c>
      <c r="P10" s="279">
        <v>0</v>
      </c>
      <c r="Q10" s="200" t="s">
        <v>74</v>
      </c>
    </row>
    <row r="11" spans="1:17" ht="24" customHeight="1">
      <c r="A11" s="551"/>
      <c r="B11" s="541"/>
      <c r="C11" s="375"/>
      <c r="D11" s="554"/>
      <c r="E11" s="213">
        <f>SUM(F11:J11)</f>
        <v>42</v>
      </c>
      <c r="F11" s="213">
        <v>0</v>
      </c>
      <c r="G11" s="213">
        <f>10-10</f>
        <v>0</v>
      </c>
      <c r="H11" s="213">
        <v>14</v>
      </c>
      <c r="I11" s="213">
        <v>14</v>
      </c>
      <c r="J11" s="213">
        <v>14</v>
      </c>
      <c r="K11" s="447"/>
      <c r="L11" s="279">
        <v>0</v>
      </c>
      <c r="M11" s="279">
        <v>0</v>
      </c>
      <c r="N11" s="279">
        <v>100</v>
      </c>
      <c r="O11" s="279">
        <v>100</v>
      </c>
      <c r="P11" s="279">
        <v>100</v>
      </c>
      <c r="Q11" s="215" t="s">
        <v>135</v>
      </c>
    </row>
    <row r="12" spans="1:17" ht="18.75" customHeight="1">
      <c r="A12" s="544"/>
      <c r="B12" s="544" t="s">
        <v>23</v>
      </c>
      <c r="C12" s="544"/>
      <c r="D12" s="240" t="s">
        <v>215</v>
      </c>
      <c r="E12" s="237">
        <f aca="true" t="shared" si="1" ref="E12:J12">E9</f>
        <v>66</v>
      </c>
      <c r="F12" s="237">
        <f t="shared" si="1"/>
        <v>14</v>
      </c>
      <c r="G12" s="237">
        <f t="shared" si="1"/>
        <v>10</v>
      </c>
      <c r="H12" s="237">
        <f t="shared" si="1"/>
        <v>14</v>
      </c>
      <c r="I12" s="237">
        <f t="shared" si="1"/>
        <v>14</v>
      </c>
      <c r="J12" s="237">
        <f t="shared" si="1"/>
        <v>14</v>
      </c>
      <c r="K12" s="543"/>
      <c r="L12" s="543"/>
      <c r="M12" s="543"/>
      <c r="N12" s="543"/>
      <c r="O12" s="543"/>
      <c r="P12" s="543"/>
      <c r="Q12" s="543"/>
    </row>
    <row r="13" spans="1:17" ht="9.75" customHeight="1">
      <c r="A13" s="545"/>
      <c r="B13" s="545"/>
      <c r="C13" s="545"/>
      <c r="D13" s="239" t="s">
        <v>5</v>
      </c>
      <c r="E13" s="237">
        <f aca="true" t="shared" si="2" ref="E13:J13">E12</f>
        <v>66</v>
      </c>
      <c r="F13" s="237">
        <f t="shared" si="2"/>
        <v>14</v>
      </c>
      <c r="G13" s="237">
        <f t="shared" si="2"/>
        <v>10</v>
      </c>
      <c r="H13" s="237">
        <f t="shared" si="2"/>
        <v>14</v>
      </c>
      <c r="I13" s="237">
        <f t="shared" si="2"/>
        <v>14</v>
      </c>
      <c r="J13" s="237">
        <f t="shared" si="2"/>
        <v>14</v>
      </c>
      <c r="K13" s="446"/>
      <c r="L13" s="446"/>
      <c r="M13" s="446"/>
      <c r="N13" s="446"/>
      <c r="O13" s="446"/>
      <c r="P13" s="446"/>
      <c r="Q13" s="446"/>
    </row>
    <row r="14" spans="1:17" ht="9" customHeight="1">
      <c r="A14" s="545"/>
      <c r="B14" s="545"/>
      <c r="C14" s="545"/>
      <c r="D14" s="239" t="s">
        <v>6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447"/>
      <c r="L14" s="447"/>
      <c r="M14" s="447"/>
      <c r="N14" s="447"/>
      <c r="O14" s="447"/>
      <c r="P14" s="447"/>
      <c r="Q14" s="447"/>
    </row>
    <row r="15" spans="1:17" ht="13.5" customHeight="1">
      <c r="A15" s="46" t="s">
        <v>24</v>
      </c>
      <c r="B15" s="553" t="s">
        <v>76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</row>
    <row r="16" spans="1:17" ht="24" customHeight="1">
      <c r="A16" s="550" t="s">
        <v>26</v>
      </c>
      <c r="B16" s="540" t="s">
        <v>200</v>
      </c>
      <c r="C16" s="445" t="s">
        <v>162</v>
      </c>
      <c r="D16" s="226" t="s">
        <v>215</v>
      </c>
      <c r="E16" s="213">
        <f aca="true" t="shared" si="3" ref="E16:J16">SUM(E17:E20)</f>
        <v>273</v>
      </c>
      <c r="F16" s="213">
        <f t="shared" si="3"/>
        <v>57</v>
      </c>
      <c r="G16" s="213">
        <f t="shared" si="3"/>
        <v>45</v>
      </c>
      <c r="H16" s="213">
        <f t="shared" si="3"/>
        <v>57</v>
      </c>
      <c r="I16" s="213">
        <f t="shared" si="3"/>
        <v>57</v>
      </c>
      <c r="J16" s="213">
        <f t="shared" si="3"/>
        <v>57</v>
      </c>
      <c r="K16" s="371" t="s">
        <v>230</v>
      </c>
      <c r="L16" s="249"/>
      <c r="M16" s="249"/>
      <c r="N16" s="249"/>
      <c r="O16" s="249"/>
      <c r="P16" s="249"/>
      <c r="Q16" s="226"/>
    </row>
    <row r="17" spans="1:17" ht="6" customHeight="1">
      <c r="A17" s="551"/>
      <c r="B17" s="541"/>
      <c r="C17" s="375"/>
      <c r="D17" s="445" t="s">
        <v>217</v>
      </c>
      <c r="E17" s="423">
        <f>SUM(F17:J18)</f>
        <v>80</v>
      </c>
      <c r="F17" s="423">
        <v>35</v>
      </c>
      <c r="G17" s="423">
        <v>45</v>
      </c>
      <c r="H17" s="423">
        <v>0</v>
      </c>
      <c r="I17" s="423">
        <v>0</v>
      </c>
      <c r="J17" s="423">
        <v>0</v>
      </c>
      <c r="K17" s="446"/>
      <c r="L17" s="547">
        <v>100</v>
      </c>
      <c r="M17" s="547">
        <v>100</v>
      </c>
      <c r="N17" s="547">
        <v>0</v>
      </c>
      <c r="O17" s="547">
        <v>0</v>
      </c>
      <c r="P17" s="547">
        <v>0</v>
      </c>
      <c r="Q17" s="555" t="s">
        <v>74</v>
      </c>
    </row>
    <row r="18" spans="1:17" ht="6.75" customHeight="1">
      <c r="A18" s="551"/>
      <c r="B18" s="541"/>
      <c r="C18" s="375"/>
      <c r="D18" s="469"/>
      <c r="E18" s="431"/>
      <c r="F18" s="431"/>
      <c r="G18" s="431"/>
      <c r="H18" s="431"/>
      <c r="I18" s="431"/>
      <c r="J18" s="431"/>
      <c r="K18" s="446"/>
      <c r="L18" s="548"/>
      <c r="M18" s="548"/>
      <c r="N18" s="548"/>
      <c r="O18" s="548"/>
      <c r="P18" s="548"/>
      <c r="Q18" s="556"/>
    </row>
    <row r="19" spans="1:17" ht="15" customHeight="1">
      <c r="A19" s="551"/>
      <c r="B19" s="541"/>
      <c r="C19" s="375"/>
      <c r="D19" s="469"/>
      <c r="E19" s="199">
        <f>SUM(F19:J19)</f>
        <v>22</v>
      </c>
      <c r="F19" s="199">
        <v>22</v>
      </c>
      <c r="G19" s="199">
        <v>0</v>
      </c>
      <c r="H19" s="199">
        <v>0</v>
      </c>
      <c r="I19" s="199">
        <v>0</v>
      </c>
      <c r="J19" s="199">
        <v>0</v>
      </c>
      <c r="K19" s="446"/>
      <c r="L19" s="280">
        <v>100</v>
      </c>
      <c r="M19" s="280">
        <v>0</v>
      </c>
      <c r="N19" s="280">
        <v>0</v>
      </c>
      <c r="O19" s="280">
        <v>0</v>
      </c>
      <c r="P19" s="280">
        <v>0</v>
      </c>
      <c r="Q19" s="42" t="s">
        <v>51</v>
      </c>
    </row>
    <row r="20" spans="1:17" ht="22.5" customHeight="1">
      <c r="A20" s="552"/>
      <c r="B20" s="542"/>
      <c r="C20" s="376"/>
      <c r="D20" s="554"/>
      <c r="E20" s="67">
        <f>SUM(F20:J20)</f>
        <v>171</v>
      </c>
      <c r="F20" s="67">
        <v>0</v>
      </c>
      <c r="G20" s="67">
        <f>45-45</f>
        <v>0</v>
      </c>
      <c r="H20" s="67">
        <v>57</v>
      </c>
      <c r="I20" s="137">
        <v>57</v>
      </c>
      <c r="J20" s="137">
        <v>57</v>
      </c>
      <c r="K20" s="447"/>
      <c r="L20" s="280">
        <v>0</v>
      </c>
      <c r="M20" s="280">
        <v>0</v>
      </c>
      <c r="N20" s="280">
        <v>100</v>
      </c>
      <c r="O20" s="280">
        <v>100</v>
      </c>
      <c r="P20" s="280">
        <v>100</v>
      </c>
      <c r="Q20" s="42" t="s">
        <v>135</v>
      </c>
    </row>
    <row r="21" spans="1:17" ht="22.5" customHeight="1">
      <c r="A21" s="544"/>
      <c r="B21" s="544" t="s">
        <v>43</v>
      </c>
      <c r="C21" s="544"/>
      <c r="D21" s="240" t="s">
        <v>215</v>
      </c>
      <c r="E21" s="238">
        <f aca="true" t="shared" si="4" ref="E21:J21">E16</f>
        <v>273</v>
      </c>
      <c r="F21" s="238">
        <f t="shared" si="4"/>
        <v>57</v>
      </c>
      <c r="G21" s="238">
        <f t="shared" si="4"/>
        <v>45</v>
      </c>
      <c r="H21" s="238">
        <f t="shared" si="4"/>
        <v>57</v>
      </c>
      <c r="I21" s="238">
        <f t="shared" si="4"/>
        <v>57</v>
      </c>
      <c r="J21" s="238">
        <f t="shared" si="4"/>
        <v>57</v>
      </c>
      <c r="K21" s="544"/>
      <c r="L21" s="544"/>
      <c r="M21" s="544"/>
      <c r="N21" s="544"/>
      <c r="O21" s="544"/>
      <c r="P21" s="544"/>
      <c r="Q21" s="544"/>
    </row>
    <row r="22" spans="1:17" ht="15" customHeight="1">
      <c r="A22" s="545"/>
      <c r="B22" s="545"/>
      <c r="C22" s="545"/>
      <c r="D22" s="239" t="s">
        <v>5</v>
      </c>
      <c r="E22" s="238">
        <f aca="true" t="shared" si="5" ref="E22:J22">E21</f>
        <v>273</v>
      </c>
      <c r="F22" s="238">
        <f t="shared" si="5"/>
        <v>57</v>
      </c>
      <c r="G22" s="238">
        <f t="shared" si="5"/>
        <v>45</v>
      </c>
      <c r="H22" s="238">
        <f t="shared" si="5"/>
        <v>57</v>
      </c>
      <c r="I22" s="238">
        <f t="shared" si="5"/>
        <v>57</v>
      </c>
      <c r="J22" s="238">
        <f t="shared" si="5"/>
        <v>57</v>
      </c>
      <c r="K22" s="545"/>
      <c r="L22" s="545"/>
      <c r="M22" s="545"/>
      <c r="N22" s="545"/>
      <c r="O22" s="545"/>
      <c r="P22" s="545"/>
      <c r="Q22" s="545"/>
    </row>
    <row r="23" spans="1:17" ht="12" customHeight="1">
      <c r="A23" s="545"/>
      <c r="B23" s="545"/>
      <c r="C23" s="545"/>
      <c r="D23" s="239" t="s">
        <v>6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545"/>
      <c r="L23" s="545"/>
      <c r="M23" s="545"/>
      <c r="N23" s="545"/>
      <c r="O23" s="545"/>
      <c r="P23" s="545"/>
      <c r="Q23" s="545"/>
    </row>
    <row r="24" spans="1:17" ht="12" customHeight="1">
      <c r="A24" s="46" t="s">
        <v>28</v>
      </c>
      <c r="B24" s="553" t="s">
        <v>77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</row>
    <row r="25" spans="1:17" ht="19.5" customHeight="1">
      <c r="A25" s="550" t="s">
        <v>30</v>
      </c>
      <c r="B25" s="540" t="s">
        <v>199</v>
      </c>
      <c r="C25" s="445" t="s">
        <v>162</v>
      </c>
      <c r="D25" s="226" t="s">
        <v>215</v>
      </c>
      <c r="E25" s="213">
        <f aca="true" t="shared" si="6" ref="E25:J25">SUM(E26:E30)</f>
        <v>120</v>
      </c>
      <c r="F25" s="213">
        <f t="shared" si="6"/>
        <v>24.5</v>
      </c>
      <c r="G25" s="213">
        <f t="shared" si="6"/>
        <v>22</v>
      </c>
      <c r="H25" s="213">
        <f t="shared" si="6"/>
        <v>24.5</v>
      </c>
      <c r="I25" s="213">
        <f t="shared" si="6"/>
        <v>24.5</v>
      </c>
      <c r="J25" s="213">
        <f t="shared" si="6"/>
        <v>24.5</v>
      </c>
      <c r="K25" s="371" t="s">
        <v>231</v>
      </c>
      <c r="L25" s="249"/>
      <c r="M25" s="249"/>
      <c r="N25" s="249"/>
      <c r="O25" s="249"/>
      <c r="P25" s="249"/>
      <c r="Q25" s="226"/>
    </row>
    <row r="26" spans="1:17" ht="8.25" customHeight="1">
      <c r="A26" s="551"/>
      <c r="B26" s="541"/>
      <c r="C26" s="375"/>
      <c r="D26" s="445" t="s">
        <v>218</v>
      </c>
      <c r="E26" s="423">
        <f>SUM(F26:J27)</f>
        <v>32</v>
      </c>
      <c r="F26" s="423">
        <v>10</v>
      </c>
      <c r="G26" s="423">
        <v>22</v>
      </c>
      <c r="H26" s="423">
        <v>0</v>
      </c>
      <c r="I26" s="423">
        <v>0</v>
      </c>
      <c r="J26" s="423">
        <v>0</v>
      </c>
      <c r="K26" s="446"/>
      <c r="L26" s="547">
        <v>100</v>
      </c>
      <c r="M26" s="547">
        <v>100</v>
      </c>
      <c r="N26" s="560">
        <v>0</v>
      </c>
      <c r="O26" s="560">
        <v>0</v>
      </c>
      <c r="P26" s="560">
        <v>0</v>
      </c>
      <c r="Q26" s="555" t="s">
        <v>74</v>
      </c>
    </row>
    <row r="27" spans="1:17" ht="5.25" customHeight="1">
      <c r="A27" s="551"/>
      <c r="B27" s="541"/>
      <c r="C27" s="375"/>
      <c r="D27" s="469"/>
      <c r="E27" s="431"/>
      <c r="F27" s="431"/>
      <c r="G27" s="431"/>
      <c r="H27" s="431"/>
      <c r="I27" s="431"/>
      <c r="J27" s="431"/>
      <c r="K27" s="446"/>
      <c r="L27" s="548"/>
      <c r="M27" s="548"/>
      <c r="N27" s="560"/>
      <c r="O27" s="560"/>
      <c r="P27" s="560"/>
      <c r="Q27" s="556"/>
    </row>
    <row r="28" spans="1:17" ht="13.5" customHeight="1">
      <c r="A28" s="551"/>
      <c r="B28" s="541"/>
      <c r="C28" s="375"/>
      <c r="D28" s="469"/>
      <c r="E28" s="66">
        <f>SUM(F28:J28)</f>
        <v>6</v>
      </c>
      <c r="F28" s="66">
        <v>6</v>
      </c>
      <c r="G28" s="66">
        <v>0</v>
      </c>
      <c r="H28" s="66">
        <v>0</v>
      </c>
      <c r="I28" s="136">
        <v>0</v>
      </c>
      <c r="J28" s="136">
        <v>0</v>
      </c>
      <c r="K28" s="446"/>
      <c r="L28" s="280">
        <v>100</v>
      </c>
      <c r="M28" s="280">
        <v>0</v>
      </c>
      <c r="N28" s="280">
        <v>0</v>
      </c>
      <c r="O28" s="280">
        <v>0</v>
      </c>
      <c r="P28" s="280">
        <v>0</v>
      </c>
      <c r="Q28" s="180" t="s">
        <v>137</v>
      </c>
    </row>
    <row r="29" spans="1:17" ht="13.5" customHeight="1">
      <c r="A29" s="551"/>
      <c r="B29" s="541"/>
      <c r="C29" s="375"/>
      <c r="D29" s="469"/>
      <c r="E29" s="198">
        <f>SUM(F29:J29)</f>
        <v>8.5</v>
      </c>
      <c r="F29" s="198">
        <v>8.5</v>
      </c>
      <c r="G29" s="198">
        <v>0</v>
      </c>
      <c r="H29" s="198">
        <v>0</v>
      </c>
      <c r="I29" s="198">
        <v>0</v>
      </c>
      <c r="J29" s="198">
        <v>0</v>
      </c>
      <c r="K29" s="446"/>
      <c r="L29" s="280">
        <v>100</v>
      </c>
      <c r="M29" s="280">
        <v>0</v>
      </c>
      <c r="N29" s="280">
        <v>0</v>
      </c>
      <c r="O29" s="280">
        <v>0</v>
      </c>
      <c r="P29" s="280">
        <v>0</v>
      </c>
      <c r="Q29" s="201" t="s">
        <v>51</v>
      </c>
    </row>
    <row r="30" spans="1:17" ht="21" customHeight="1">
      <c r="A30" s="552"/>
      <c r="B30" s="542"/>
      <c r="C30" s="376"/>
      <c r="D30" s="554"/>
      <c r="E30" s="136">
        <f>SUM(F30:J30)</f>
        <v>73.5</v>
      </c>
      <c r="F30" s="66">
        <v>0</v>
      </c>
      <c r="G30" s="66">
        <f>22-22</f>
        <v>0</v>
      </c>
      <c r="H30" s="66">
        <v>24.5</v>
      </c>
      <c r="I30" s="136">
        <v>24.5</v>
      </c>
      <c r="J30" s="136">
        <v>24.5</v>
      </c>
      <c r="K30" s="447"/>
      <c r="L30" s="280">
        <v>0</v>
      </c>
      <c r="M30" s="280">
        <v>0</v>
      </c>
      <c r="N30" s="280">
        <v>100</v>
      </c>
      <c r="O30" s="280">
        <v>100</v>
      </c>
      <c r="P30" s="280">
        <v>100</v>
      </c>
      <c r="Q30" s="42" t="s">
        <v>135</v>
      </c>
    </row>
    <row r="31" spans="1:17" ht="21" customHeight="1">
      <c r="A31" s="544"/>
      <c r="B31" s="544" t="s">
        <v>33</v>
      </c>
      <c r="C31" s="544"/>
      <c r="D31" s="240" t="s">
        <v>215</v>
      </c>
      <c r="E31" s="237">
        <f aca="true" t="shared" si="7" ref="E31:J31">E25</f>
        <v>120</v>
      </c>
      <c r="F31" s="237">
        <f t="shared" si="7"/>
        <v>24.5</v>
      </c>
      <c r="G31" s="237">
        <f t="shared" si="7"/>
        <v>22</v>
      </c>
      <c r="H31" s="237">
        <f t="shared" si="7"/>
        <v>24.5</v>
      </c>
      <c r="I31" s="237">
        <f t="shared" si="7"/>
        <v>24.5</v>
      </c>
      <c r="J31" s="237">
        <f t="shared" si="7"/>
        <v>24.5</v>
      </c>
      <c r="K31" s="544"/>
      <c r="L31" s="544"/>
      <c r="M31" s="544"/>
      <c r="N31" s="544"/>
      <c r="O31" s="544"/>
      <c r="P31" s="544"/>
      <c r="Q31" s="544"/>
    </row>
    <row r="32" spans="1:17" ht="10.5" customHeight="1">
      <c r="A32" s="545"/>
      <c r="B32" s="545"/>
      <c r="C32" s="545"/>
      <c r="D32" s="239" t="s">
        <v>5</v>
      </c>
      <c r="E32" s="237">
        <f aca="true" t="shared" si="8" ref="E32:J32">E31</f>
        <v>120</v>
      </c>
      <c r="F32" s="237">
        <f t="shared" si="8"/>
        <v>24.5</v>
      </c>
      <c r="G32" s="237">
        <f t="shared" si="8"/>
        <v>22</v>
      </c>
      <c r="H32" s="237">
        <f t="shared" si="8"/>
        <v>24.5</v>
      </c>
      <c r="I32" s="237">
        <f t="shared" si="8"/>
        <v>24.5</v>
      </c>
      <c r="J32" s="237">
        <f t="shared" si="8"/>
        <v>24.5</v>
      </c>
      <c r="K32" s="545"/>
      <c r="L32" s="545"/>
      <c r="M32" s="545"/>
      <c r="N32" s="545"/>
      <c r="O32" s="545"/>
      <c r="P32" s="545"/>
      <c r="Q32" s="545"/>
    </row>
    <row r="33" spans="1:17" ht="13.5" customHeight="1">
      <c r="A33" s="545"/>
      <c r="B33" s="545"/>
      <c r="C33" s="545"/>
      <c r="D33" s="239" t="s">
        <v>6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545"/>
      <c r="L33" s="545"/>
      <c r="M33" s="545"/>
      <c r="N33" s="545"/>
      <c r="O33" s="545"/>
      <c r="P33" s="545"/>
      <c r="Q33" s="545"/>
    </row>
    <row r="34" spans="1:17" ht="12.75" customHeight="1">
      <c r="A34" s="46" t="s">
        <v>34</v>
      </c>
      <c r="B34" s="553" t="s">
        <v>78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</row>
    <row r="35" spans="1:17" ht="23.25" customHeight="1">
      <c r="A35" s="225"/>
      <c r="B35" s="226"/>
      <c r="C35" s="226"/>
      <c r="D35" s="226" t="s">
        <v>215</v>
      </c>
      <c r="E35" s="213">
        <f aca="true" t="shared" si="9" ref="E35:J35">SUM(E36:E39)</f>
        <v>261</v>
      </c>
      <c r="F35" s="213">
        <f t="shared" si="9"/>
        <v>54.5</v>
      </c>
      <c r="G35" s="213">
        <f t="shared" si="9"/>
        <v>43</v>
      </c>
      <c r="H35" s="213">
        <f t="shared" si="9"/>
        <v>54.5</v>
      </c>
      <c r="I35" s="213">
        <f t="shared" si="9"/>
        <v>54.5</v>
      </c>
      <c r="J35" s="213">
        <f t="shared" si="9"/>
        <v>54.5</v>
      </c>
      <c r="K35" s="371" t="s">
        <v>230</v>
      </c>
      <c r="L35" s="249"/>
      <c r="M35" s="249"/>
      <c r="N35" s="249"/>
      <c r="O35" s="249"/>
      <c r="P35" s="249"/>
      <c r="Q35" s="219"/>
    </row>
    <row r="36" spans="1:17" ht="13.5" customHeight="1">
      <c r="A36" s="550" t="s">
        <v>36</v>
      </c>
      <c r="B36" s="540" t="s">
        <v>201</v>
      </c>
      <c r="C36" s="371" t="s">
        <v>162</v>
      </c>
      <c r="D36" s="445" t="s">
        <v>214</v>
      </c>
      <c r="E36" s="218">
        <f>SUM(F36:J36)</f>
        <v>11</v>
      </c>
      <c r="F36" s="218">
        <v>11</v>
      </c>
      <c r="G36" s="218">
        <v>0</v>
      </c>
      <c r="H36" s="218">
        <v>0</v>
      </c>
      <c r="I36" s="218">
        <v>0</v>
      </c>
      <c r="J36" s="218">
        <v>0</v>
      </c>
      <c r="K36" s="446"/>
      <c r="L36" s="280">
        <v>100</v>
      </c>
      <c r="M36" s="280">
        <v>0</v>
      </c>
      <c r="N36" s="280">
        <v>0</v>
      </c>
      <c r="O36" s="280">
        <v>0</v>
      </c>
      <c r="P36" s="280">
        <v>0</v>
      </c>
      <c r="Q36" s="194" t="s">
        <v>51</v>
      </c>
    </row>
    <row r="37" spans="1:17" ht="11.25" customHeight="1">
      <c r="A37" s="402"/>
      <c r="B37" s="558"/>
      <c r="C37" s="430"/>
      <c r="D37" s="469"/>
      <c r="E37" s="218">
        <f>SUM(F37:J37)</f>
        <v>86.5</v>
      </c>
      <c r="F37" s="218">
        <v>43.5</v>
      </c>
      <c r="G37" s="218">
        <v>43</v>
      </c>
      <c r="H37" s="218">
        <v>0</v>
      </c>
      <c r="I37" s="218">
        <v>0</v>
      </c>
      <c r="J37" s="218">
        <v>0</v>
      </c>
      <c r="K37" s="446"/>
      <c r="L37" s="280">
        <v>100</v>
      </c>
      <c r="M37" s="280">
        <v>100</v>
      </c>
      <c r="N37" s="280">
        <v>0</v>
      </c>
      <c r="O37" s="280">
        <v>0</v>
      </c>
      <c r="P37" s="280">
        <v>0</v>
      </c>
      <c r="Q37" s="194" t="s">
        <v>74</v>
      </c>
    </row>
    <row r="38" spans="1:17" ht="8.25" customHeight="1">
      <c r="A38" s="402"/>
      <c r="B38" s="559"/>
      <c r="C38" s="430"/>
      <c r="D38" s="469"/>
      <c r="E38" s="549">
        <f>SUM(F38:J39)</f>
        <v>163.5</v>
      </c>
      <c r="F38" s="549">
        <v>0</v>
      </c>
      <c r="G38" s="549">
        <f>43-43</f>
        <v>0</v>
      </c>
      <c r="H38" s="549">
        <v>54.5</v>
      </c>
      <c r="I38" s="549">
        <v>54.5</v>
      </c>
      <c r="J38" s="549">
        <v>54.5</v>
      </c>
      <c r="K38" s="446"/>
      <c r="L38" s="547">
        <v>0</v>
      </c>
      <c r="M38" s="547">
        <v>0</v>
      </c>
      <c r="N38" s="547">
        <v>100</v>
      </c>
      <c r="O38" s="547">
        <v>100</v>
      </c>
      <c r="P38" s="547">
        <v>100</v>
      </c>
      <c r="Q38" s="555" t="s">
        <v>135</v>
      </c>
    </row>
    <row r="39" spans="1:17" ht="12.75" customHeight="1" thickBot="1">
      <c r="A39" s="402"/>
      <c r="B39" s="559"/>
      <c r="C39" s="430"/>
      <c r="D39" s="557"/>
      <c r="E39" s="549"/>
      <c r="F39" s="549"/>
      <c r="G39" s="549"/>
      <c r="H39" s="549"/>
      <c r="I39" s="549"/>
      <c r="J39" s="549"/>
      <c r="K39" s="447"/>
      <c r="L39" s="548"/>
      <c r="M39" s="548"/>
      <c r="N39" s="548"/>
      <c r="O39" s="548"/>
      <c r="P39" s="548"/>
      <c r="Q39" s="556"/>
    </row>
    <row r="40" spans="1:17" ht="20.25" customHeight="1">
      <c r="A40" s="544"/>
      <c r="B40" s="544" t="s">
        <v>48</v>
      </c>
      <c r="C40" s="544"/>
      <c r="D40" s="240" t="s">
        <v>215</v>
      </c>
      <c r="E40" s="241">
        <f aca="true" t="shared" si="10" ref="E40:J40">E35</f>
        <v>261</v>
      </c>
      <c r="F40" s="241">
        <f t="shared" si="10"/>
        <v>54.5</v>
      </c>
      <c r="G40" s="241">
        <f t="shared" si="10"/>
        <v>43</v>
      </c>
      <c r="H40" s="241">
        <f t="shared" si="10"/>
        <v>54.5</v>
      </c>
      <c r="I40" s="241">
        <f t="shared" si="10"/>
        <v>54.5</v>
      </c>
      <c r="J40" s="241">
        <f t="shared" si="10"/>
        <v>54.5</v>
      </c>
      <c r="K40" s="544"/>
      <c r="L40" s="544"/>
      <c r="M40" s="544"/>
      <c r="N40" s="544"/>
      <c r="O40" s="544"/>
      <c r="P40" s="544"/>
      <c r="Q40" s="544"/>
    </row>
    <row r="41" spans="1:17" ht="15" customHeight="1">
      <c r="A41" s="545"/>
      <c r="B41" s="545"/>
      <c r="C41" s="545"/>
      <c r="D41" s="239" t="s">
        <v>5</v>
      </c>
      <c r="E41" s="241">
        <f aca="true" t="shared" si="11" ref="E41:J41">E40</f>
        <v>261</v>
      </c>
      <c r="F41" s="241">
        <f t="shared" si="11"/>
        <v>54.5</v>
      </c>
      <c r="G41" s="241">
        <f t="shared" si="11"/>
        <v>43</v>
      </c>
      <c r="H41" s="241">
        <f t="shared" si="11"/>
        <v>54.5</v>
      </c>
      <c r="I41" s="241">
        <f t="shared" si="11"/>
        <v>54.5</v>
      </c>
      <c r="J41" s="241">
        <f t="shared" si="11"/>
        <v>54.5</v>
      </c>
      <c r="K41" s="545"/>
      <c r="L41" s="545"/>
      <c r="M41" s="545"/>
      <c r="N41" s="545"/>
      <c r="O41" s="545"/>
      <c r="P41" s="545"/>
      <c r="Q41" s="545"/>
    </row>
    <row r="42" spans="1:17" ht="15" customHeight="1" thickBot="1">
      <c r="A42" s="545"/>
      <c r="B42" s="545"/>
      <c r="C42" s="545"/>
      <c r="D42" s="239" t="s">
        <v>6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545"/>
      <c r="L42" s="545"/>
      <c r="M42" s="545"/>
      <c r="N42" s="545"/>
      <c r="O42" s="545"/>
      <c r="P42" s="545"/>
      <c r="Q42" s="545"/>
    </row>
    <row r="43" spans="1:17" ht="24" customHeight="1">
      <c r="A43" s="383"/>
      <c r="B43" s="457" t="s">
        <v>13</v>
      </c>
      <c r="C43" s="383"/>
      <c r="D43" s="227" t="s">
        <v>219</v>
      </c>
      <c r="E43" s="246">
        <f aca="true" t="shared" si="12" ref="E43:J43">E9+E16+E25+E35</f>
        <v>720</v>
      </c>
      <c r="F43" s="246">
        <f t="shared" si="12"/>
        <v>150</v>
      </c>
      <c r="G43" s="246">
        <f t="shared" si="12"/>
        <v>120</v>
      </c>
      <c r="H43" s="246">
        <f t="shared" si="12"/>
        <v>150</v>
      </c>
      <c r="I43" s="246">
        <f t="shared" si="12"/>
        <v>150</v>
      </c>
      <c r="J43" s="246">
        <f t="shared" si="12"/>
        <v>150</v>
      </c>
      <c r="K43" s="383"/>
      <c r="L43" s="383"/>
      <c r="M43" s="383"/>
      <c r="N43" s="383"/>
      <c r="O43" s="383"/>
      <c r="P43" s="383"/>
      <c r="Q43" s="383"/>
    </row>
    <row r="44" spans="1:17" ht="11.25" customHeight="1">
      <c r="A44" s="546"/>
      <c r="B44" s="546"/>
      <c r="C44" s="546"/>
      <c r="D44" s="247" t="s">
        <v>5</v>
      </c>
      <c r="E44" s="231">
        <f aca="true" t="shared" si="13" ref="E44:J44">E43</f>
        <v>720</v>
      </c>
      <c r="F44" s="231">
        <f t="shared" si="13"/>
        <v>150</v>
      </c>
      <c r="G44" s="231">
        <f t="shared" si="13"/>
        <v>120</v>
      </c>
      <c r="H44" s="231">
        <f t="shared" si="13"/>
        <v>150</v>
      </c>
      <c r="I44" s="231">
        <f t="shared" si="13"/>
        <v>150</v>
      </c>
      <c r="J44" s="231">
        <f t="shared" si="13"/>
        <v>150</v>
      </c>
      <c r="K44" s="546"/>
      <c r="L44" s="546"/>
      <c r="M44" s="546"/>
      <c r="N44" s="546"/>
      <c r="O44" s="546"/>
      <c r="P44" s="546"/>
      <c r="Q44" s="546"/>
    </row>
    <row r="45" spans="1:17" ht="11.25" customHeight="1">
      <c r="A45" s="546"/>
      <c r="B45" s="546"/>
      <c r="C45" s="546"/>
      <c r="D45" s="247" t="s">
        <v>6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0</v>
      </c>
      <c r="K45" s="546"/>
      <c r="L45" s="546"/>
      <c r="M45" s="546"/>
      <c r="N45" s="546"/>
      <c r="O45" s="546"/>
      <c r="P45" s="546"/>
      <c r="Q45" s="546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24" activePane="bottomLeft" state="frozen"/>
      <selection pane="topLeft" activeCell="A1" sqref="A1"/>
      <selection pane="bottomLeft" activeCell="O27" sqref="O27:O29"/>
    </sheetView>
  </sheetViews>
  <sheetFormatPr defaultColWidth="19.7109375" defaultRowHeight="18.75" customHeight="1"/>
  <cols>
    <col min="1" max="1" width="5.28125" style="7" customWidth="1"/>
    <col min="2" max="2" width="28.8515625" style="5" customWidth="1"/>
    <col min="3" max="3" width="5.57421875" style="5" customWidth="1"/>
    <col min="4" max="4" width="8.00390625" style="98" customWidth="1"/>
    <col min="5" max="5" width="8.00390625" style="5" customWidth="1"/>
    <col min="6" max="6" width="7.28125" style="5" customWidth="1"/>
    <col min="7" max="7" width="7.421875" style="5" customWidth="1"/>
    <col min="8" max="10" width="7.8515625" style="5" customWidth="1"/>
    <col min="11" max="11" width="20.57421875" style="5" customWidth="1"/>
    <col min="12" max="12" width="5.28125" style="5" customWidth="1"/>
    <col min="13" max="13" width="4.8515625" style="5" customWidth="1"/>
    <col min="14" max="14" width="4.57421875" style="5" customWidth="1"/>
    <col min="15" max="15" width="5.140625" style="5" customWidth="1"/>
    <col min="16" max="16" width="5.00390625" style="5" customWidth="1"/>
    <col min="17" max="17" width="18.421875" style="31" customWidth="1"/>
    <col min="18" max="16384" width="19.7109375" style="5" customWidth="1"/>
  </cols>
  <sheetData>
    <row r="1" spans="1:17" ht="57" customHeight="1">
      <c r="A1" s="53"/>
      <c r="B1" s="54"/>
      <c r="C1" s="54"/>
      <c r="D1" s="89"/>
      <c r="E1" s="54"/>
      <c r="F1" s="54"/>
      <c r="G1" s="54"/>
      <c r="H1" s="462" t="s">
        <v>291</v>
      </c>
      <c r="I1" s="462"/>
      <c r="J1" s="462"/>
      <c r="K1" s="462"/>
      <c r="L1" s="462"/>
      <c r="M1" s="462"/>
      <c r="N1" s="462"/>
      <c r="O1" s="462"/>
      <c r="P1" s="462"/>
      <c r="Q1" s="462"/>
    </row>
    <row r="2" spans="1:17" ht="27" customHeight="1">
      <c r="A2" s="508" t="s">
        <v>159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10.5" customHeight="1">
      <c r="A3" s="53"/>
      <c r="B3" s="54"/>
      <c r="C3" s="54"/>
      <c r="D3" s="89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 t="s">
        <v>7</v>
      </c>
    </row>
    <row r="4" spans="1:17" ht="42.75" customHeight="1">
      <c r="A4" s="509" t="s">
        <v>16</v>
      </c>
      <c r="B4" s="502" t="s">
        <v>15</v>
      </c>
      <c r="C4" s="509" t="s">
        <v>8</v>
      </c>
      <c r="D4" s="509" t="s">
        <v>9</v>
      </c>
      <c r="E4" s="504" t="s">
        <v>0</v>
      </c>
      <c r="F4" s="505"/>
      <c r="G4" s="505"/>
      <c r="H4" s="505"/>
      <c r="I4" s="505"/>
      <c r="J4" s="506"/>
      <c r="K4" s="504" t="s">
        <v>17</v>
      </c>
      <c r="L4" s="505"/>
      <c r="M4" s="505"/>
      <c r="N4" s="505"/>
      <c r="O4" s="505"/>
      <c r="P4" s="506"/>
      <c r="Q4" s="502" t="s">
        <v>14</v>
      </c>
    </row>
    <row r="5" spans="1:17" ht="12" customHeight="1">
      <c r="A5" s="509"/>
      <c r="B5" s="503"/>
      <c r="C5" s="509"/>
      <c r="D5" s="509"/>
      <c r="E5" s="157" t="s">
        <v>1</v>
      </c>
      <c r="F5" s="157" t="s">
        <v>2</v>
      </c>
      <c r="G5" s="157" t="s">
        <v>3</v>
      </c>
      <c r="H5" s="157" t="s">
        <v>57</v>
      </c>
      <c r="I5" s="157" t="s">
        <v>155</v>
      </c>
      <c r="J5" s="157" t="s">
        <v>156</v>
      </c>
      <c r="K5" s="157" t="s">
        <v>4</v>
      </c>
      <c r="L5" s="157">
        <v>2014</v>
      </c>
      <c r="M5" s="157">
        <v>2015</v>
      </c>
      <c r="N5" s="157">
        <v>2016</v>
      </c>
      <c r="O5" s="157">
        <v>2017</v>
      </c>
      <c r="P5" s="157">
        <v>2018</v>
      </c>
      <c r="Q5" s="503"/>
    </row>
    <row r="6" spans="1:17" ht="11.2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35">
        <v>12</v>
      </c>
      <c r="M6" s="135">
        <v>13</v>
      </c>
      <c r="N6" s="135">
        <v>14</v>
      </c>
      <c r="O6" s="135">
        <v>15</v>
      </c>
      <c r="P6" s="135">
        <v>16</v>
      </c>
      <c r="Q6" s="135">
        <v>17</v>
      </c>
    </row>
    <row r="7" spans="1:17" ht="12.75" customHeight="1">
      <c r="A7" s="20"/>
      <c r="B7" s="507" t="s">
        <v>20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ht="21" customHeight="1">
      <c r="A8" s="61">
        <v>1</v>
      </c>
      <c r="B8" s="457" t="s">
        <v>21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</row>
    <row r="9" spans="1:17" ht="21" customHeight="1">
      <c r="A9" s="396" t="s">
        <v>19</v>
      </c>
      <c r="B9" s="578" t="s">
        <v>125</v>
      </c>
      <c r="C9" s="538" t="s">
        <v>161</v>
      </c>
      <c r="D9" s="226" t="s">
        <v>215</v>
      </c>
      <c r="E9" s="217">
        <f aca="true" t="shared" si="0" ref="E9:J9">E10</f>
        <v>1243</v>
      </c>
      <c r="F9" s="217">
        <f t="shared" si="0"/>
        <v>248.6</v>
      </c>
      <c r="G9" s="217">
        <f t="shared" si="0"/>
        <v>248.6</v>
      </c>
      <c r="H9" s="217">
        <f t="shared" si="0"/>
        <v>248.6</v>
      </c>
      <c r="I9" s="217">
        <f t="shared" si="0"/>
        <v>248.6</v>
      </c>
      <c r="J9" s="217">
        <f t="shared" si="0"/>
        <v>248.6</v>
      </c>
      <c r="K9" s="233"/>
      <c r="L9" s="233"/>
      <c r="M9" s="233"/>
      <c r="N9" s="233"/>
      <c r="O9" s="233"/>
      <c r="P9" s="233"/>
      <c r="Q9" s="233"/>
    </row>
    <row r="10" spans="1:17" s="6" customFormat="1" ht="33" customHeight="1">
      <c r="A10" s="579"/>
      <c r="B10" s="534"/>
      <c r="C10" s="534"/>
      <c r="D10" s="380" t="s">
        <v>6</v>
      </c>
      <c r="E10" s="399">
        <f>SUM(F10:J11)</f>
        <v>1243</v>
      </c>
      <c r="F10" s="399">
        <v>248.6</v>
      </c>
      <c r="G10" s="399">
        <v>248.6</v>
      </c>
      <c r="H10" s="399">
        <v>248.6</v>
      </c>
      <c r="I10" s="399">
        <v>248.6</v>
      </c>
      <c r="J10" s="399">
        <v>248.6</v>
      </c>
      <c r="K10" s="71" t="s">
        <v>232</v>
      </c>
      <c r="L10" s="273">
        <v>45</v>
      </c>
      <c r="M10" s="273">
        <v>45</v>
      </c>
      <c r="N10" s="273">
        <v>45</v>
      </c>
      <c r="O10" s="273">
        <v>45</v>
      </c>
      <c r="P10" s="273">
        <v>45</v>
      </c>
      <c r="Q10" s="538" t="s">
        <v>51</v>
      </c>
    </row>
    <row r="11" spans="1:17" s="6" customFormat="1" ht="30" customHeight="1">
      <c r="A11" s="579"/>
      <c r="B11" s="534"/>
      <c r="C11" s="534"/>
      <c r="D11" s="539"/>
      <c r="E11" s="400"/>
      <c r="F11" s="400"/>
      <c r="G11" s="400"/>
      <c r="H11" s="400"/>
      <c r="I11" s="400"/>
      <c r="J11" s="400"/>
      <c r="K11" s="71" t="s">
        <v>233</v>
      </c>
      <c r="L11" s="273">
        <v>20</v>
      </c>
      <c r="M11" s="273">
        <v>20</v>
      </c>
      <c r="N11" s="273">
        <v>20</v>
      </c>
      <c r="O11" s="273">
        <v>20</v>
      </c>
      <c r="P11" s="273">
        <v>20</v>
      </c>
      <c r="Q11" s="538"/>
    </row>
    <row r="12" spans="1:17" s="6" customFormat="1" ht="24" customHeight="1">
      <c r="A12" s="396" t="s">
        <v>22</v>
      </c>
      <c r="B12" s="578" t="s">
        <v>126</v>
      </c>
      <c r="C12" s="538" t="s">
        <v>161</v>
      </c>
      <c r="D12" s="226" t="s">
        <v>215</v>
      </c>
      <c r="E12" s="212">
        <f aca="true" t="shared" si="1" ref="E12:J12">E13</f>
        <v>451.3</v>
      </c>
      <c r="F12" s="212">
        <f t="shared" si="1"/>
        <v>51.3</v>
      </c>
      <c r="G12" s="212">
        <f t="shared" si="1"/>
        <v>100</v>
      </c>
      <c r="H12" s="212">
        <f t="shared" si="1"/>
        <v>100</v>
      </c>
      <c r="I12" s="212">
        <f t="shared" si="1"/>
        <v>100</v>
      </c>
      <c r="J12" s="212">
        <f t="shared" si="1"/>
        <v>100</v>
      </c>
      <c r="K12" s="220"/>
      <c r="L12" s="221"/>
      <c r="M12" s="221"/>
      <c r="N12" s="221"/>
      <c r="O12" s="221"/>
      <c r="P12" s="221"/>
      <c r="Q12" s="222"/>
    </row>
    <row r="13" spans="1:17" s="6" customFormat="1" ht="10.5" customHeight="1">
      <c r="A13" s="397"/>
      <c r="B13" s="537"/>
      <c r="C13" s="535"/>
      <c r="D13" s="380" t="s">
        <v>5</v>
      </c>
      <c r="E13" s="399">
        <f>SUM(F13:J16)</f>
        <v>451.3</v>
      </c>
      <c r="F13" s="399">
        <v>51.3</v>
      </c>
      <c r="G13" s="399">
        <v>100</v>
      </c>
      <c r="H13" s="399">
        <v>100</v>
      </c>
      <c r="I13" s="399">
        <v>100</v>
      </c>
      <c r="J13" s="399">
        <v>100</v>
      </c>
      <c r="K13" s="568" t="s">
        <v>234</v>
      </c>
      <c r="L13" s="427" t="s">
        <v>236</v>
      </c>
      <c r="M13" s="427" t="s">
        <v>236</v>
      </c>
      <c r="N13" s="427" t="s">
        <v>236</v>
      </c>
      <c r="O13" s="427" t="s">
        <v>236</v>
      </c>
      <c r="P13" s="427" t="s">
        <v>236</v>
      </c>
      <c r="Q13" s="510" t="s">
        <v>127</v>
      </c>
    </row>
    <row r="14" spans="1:17" s="6" customFormat="1" ht="6" customHeight="1">
      <c r="A14" s="397"/>
      <c r="B14" s="537"/>
      <c r="C14" s="535"/>
      <c r="D14" s="539"/>
      <c r="E14" s="409"/>
      <c r="F14" s="409"/>
      <c r="G14" s="409"/>
      <c r="H14" s="409"/>
      <c r="I14" s="409"/>
      <c r="J14" s="409"/>
      <c r="K14" s="585"/>
      <c r="L14" s="536"/>
      <c r="M14" s="536"/>
      <c r="N14" s="536"/>
      <c r="O14" s="536"/>
      <c r="P14" s="536"/>
      <c r="Q14" s="583"/>
    </row>
    <row r="15" spans="1:17" s="6" customFormat="1" ht="6.75" customHeight="1">
      <c r="A15" s="397"/>
      <c r="B15" s="537"/>
      <c r="C15" s="535"/>
      <c r="D15" s="539"/>
      <c r="E15" s="409"/>
      <c r="F15" s="409"/>
      <c r="G15" s="409"/>
      <c r="H15" s="409"/>
      <c r="I15" s="409"/>
      <c r="J15" s="409"/>
      <c r="K15" s="568" t="s">
        <v>235</v>
      </c>
      <c r="L15" s="427" t="s">
        <v>236</v>
      </c>
      <c r="M15" s="427" t="s">
        <v>236</v>
      </c>
      <c r="N15" s="427" t="s">
        <v>236</v>
      </c>
      <c r="O15" s="427" t="s">
        <v>236</v>
      </c>
      <c r="P15" s="427" t="s">
        <v>236</v>
      </c>
      <c r="Q15" s="583"/>
    </row>
    <row r="16" spans="1:17" s="6" customFormat="1" ht="18" customHeight="1" thickBot="1">
      <c r="A16" s="397"/>
      <c r="B16" s="537"/>
      <c r="C16" s="535"/>
      <c r="D16" s="539"/>
      <c r="E16" s="409"/>
      <c r="F16" s="409"/>
      <c r="G16" s="409"/>
      <c r="H16" s="409"/>
      <c r="I16" s="409"/>
      <c r="J16" s="409"/>
      <c r="K16" s="585"/>
      <c r="L16" s="536"/>
      <c r="M16" s="536"/>
      <c r="N16" s="536"/>
      <c r="O16" s="536"/>
      <c r="P16" s="536"/>
      <c r="Q16" s="584"/>
    </row>
    <row r="17" spans="1:17" s="1" customFormat="1" ht="12.75" customHeight="1">
      <c r="A17" s="383"/>
      <c r="B17" s="457" t="s">
        <v>23</v>
      </c>
      <c r="C17" s="458"/>
      <c r="D17" s="163" t="s">
        <v>11</v>
      </c>
      <c r="E17" s="581">
        <f>SUM(F17:J18)</f>
        <v>1694.3000000000002</v>
      </c>
      <c r="F17" s="581">
        <f>SUM(F19:F20)</f>
        <v>299.9</v>
      </c>
      <c r="G17" s="581">
        <f>SUM(G19:G20)</f>
        <v>348.6</v>
      </c>
      <c r="H17" s="581">
        <f>SUM(H19:H20)</f>
        <v>348.6</v>
      </c>
      <c r="I17" s="581">
        <f>SUM(I19:I20)</f>
        <v>348.6</v>
      </c>
      <c r="J17" s="590">
        <f>SUM(J19:J20)</f>
        <v>348.6</v>
      </c>
      <c r="K17" s="576"/>
      <c r="L17" s="383"/>
      <c r="M17" s="383"/>
      <c r="N17" s="383"/>
      <c r="O17" s="383"/>
      <c r="P17" s="383"/>
      <c r="Q17" s="538"/>
    </row>
    <row r="18" spans="1:17" s="1" customFormat="1" ht="9.75" customHeight="1">
      <c r="A18" s="383"/>
      <c r="B18" s="457"/>
      <c r="C18" s="458"/>
      <c r="D18" s="164" t="s">
        <v>12</v>
      </c>
      <c r="E18" s="582"/>
      <c r="F18" s="582"/>
      <c r="G18" s="582"/>
      <c r="H18" s="582"/>
      <c r="I18" s="582"/>
      <c r="J18" s="591"/>
      <c r="K18" s="576"/>
      <c r="L18" s="383"/>
      <c r="M18" s="383"/>
      <c r="N18" s="383"/>
      <c r="O18" s="383"/>
      <c r="P18" s="383"/>
      <c r="Q18" s="538"/>
    </row>
    <row r="19" spans="1:17" s="1" customFormat="1" ht="10.5" customHeight="1">
      <c r="A19" s="383"/>
      <c r="B19" s="457"/>
      <c r="C19" s="458"/>
      <c r="D19" s="165" t="s">
        <v>5</v>
      </c>
      <c r="E19" s="144">
        <f>SUM(F19:J19)</f>
        <v>451.3</v>
      </c>
      <c r="F19" s="144">
        <f>SUM(F13)</f>
        <v>51.3</v>
      </c>
      <c r="G19" s="144">
        <f>SUM(G13)</f>
        <v>100</v>
      </c>
      <c r="H19" s="144">
        <f>SUM(H13)</f>
        <v>100</v>
      </c>
      <c r="I19" s="144">
        <f>SUM(I13)</f>
        <v>100</v>
      </c>
      <c r="J19" s="166">
        <f>SUM(J13)</f>
        <v>100</v>
      </c>
      <c r="K19" s="576"/>
      <c r="L19" s="383"/>
      <c r="M19" s="383"/>
      <c r="N19" s="383"/>
      <c r="O19" s="383"/>
      <c r="P19" s="383"/>
      <c r="Q19" s="538"/>
    </row>
    <row r="20" spans="1:17" s="1" customFormat="1" ht="10.5" customHeight="1" thickBot="1">
      <c r="A20" s="383"/>
      <c r="B20" s="457"/>
      <c r="C20" s="458"/>
      <c r="D20" s="167" t="s">
        <v>6</v>
      </c>
      <c r="E20" s="168">
        <f>SUM(F20:J20)</f>
        <v>1243</v>
      </c>
      <c r="F20" s="168">
        <f>SUM(F10)</f>
        <v>248.6</v>
      </c>
      <c r="G20" s="168">
        <f>SUM(G10)</f>
        <v>248.6</v>
      </c>
      <c r="H20" s="168">
        <f>SUM(H10)</f>
        <v>248.6</v>
      </c>
      <c r="I20" s="168">
        <f>SUM(I10)</f>
        <v>248.6</v>
      </c>
      <c r="J20" s="169">
        <f>SUM(J10)</f>
        <v>248.6</v>
      </c>
      <c r="K20" s="576"/>
      <c r="L20" s="383"/>
      <c r="M20" s="383"/>
      <c r="N20" s="383"/>
      <c r="O20" s="383"/>
      <c r="P20" s="383"/>
      <c r="Q20" s="538"/>
    </row>
    <row r="21" spans="1:17" s="6" customFormat="1" ht="12" customHeight="1">
      <c r="A21" s="21" t="s">
        <v>24</v>
      </c>
      <c r="B21" s="586" t="s">
        <v>25</v>
      </c>
      <c r="C21" s="587"/>
      <c r="D21" s="588"/>
      <c r="E21" s="588"/>
      <c r="F21" s="588"/>
      <c r="G21" s="588"/>
      <c r="H21" s="588"/>
      <c r="I21" s="588"/>
      <c r="J21" s="588"/>
      <c r="K21" s="587"/>
      <c r="L21" s="587"/>
      <c r="M21" s="587"/>
      <c r="N21" s="587"/>
      <c r="O21" s="587"/>
      <c r="P21" s="587"/>
      <c r="Q21" s="589"/>
    </row>
    <row r="22" spans="1:17" s="6" customFormat="1" ht="20.25" customHeight="1">
      <c r="A22" s="510" t="s">
        <v>26</v>
      </c>
      <c r="B22" s="571" t="s">
        <v>27</v>
      </c>
      <c r="C22" s="538" t="s">
        <v>161</v>
      </c>
      <c r="D22" s="226" t="s">
        <v>215</v>
      </c>
      <c r="E22" s="234">
        <f aca="true" t="shared" si="2" ref="E22:J22">E23+E25</f>
        <v>100</v>
      </c>
      <c r="F22" s="234">
        <f t="shared" si="2"/>
        <v>20</v>
      </c>
      <c r="G22" s="234">
        <f t="shared" si="2"/>
        <v>20</v>
      </c>
      <c r="H22" s="234">
        <f t="shared" si="2"/>
        <v>20</v>
      </c>
      <c r="I22" s="234">
        <f t="shared" si="2"/>
        <v>20</v>
      </c>
      <c r="J22" s="234">
        <f t="shared" si="2"/>
        <v>20</v>
      </c>
      <c r="K22" s="22" t="s">
        <v>237</v>
      </c>
      <c r="L22" s="222">
        <v>100</v>
      </c>
      <c r="M22" s="222">
        <v>100</v>
      </c>
      <c r="N22" s="222">
        <v>100</v>
      </c>
      <c r="O22" s="222">
        <v>100</v>
      </c>
      <c r="P22" s="222">
        <v>100</v>
      </c>
      <c r="Q22" s="129"/>
    </row>
    <row r="23" spans="1:17" s="6" customFormat="1" ht="12" customHeight="1">
      <c r="A23" s="428"/>
      <c r="B23" s="572"/>
      <c r="C23" s="574"/>
      <c r="D23" s="380" t="s">
        <v>5</v>
      </c>
      <c r="E23" s="399">
        <f>SUM(F23:J24)</f>
        <v>50</v>
      </c>
      <c r="F23" s="399">
        <v>10</v>
      </c>
      <c r="G23" s="399">
        <v>10</v>
      </c>
      <c r="H23" s="399">
        <v>10</v>
      </c>
      <c r="I23" s="399">
        <v>10</v>
      </c>
      <c r="J23" s="399">
        <v>10</v>
      </c>
      <c r="K23" s="568" t="s">
        <v>238</v>
      </c>
      <c r="L23" s="427" t="s">
        <v>240</v>
      </c>
      <c r="M23" s="427" t="s">
        <v>240</v>
      </c>
      <c r="N23" s="427" t="s">
        <v>240</v>
      </c>
      <c r="O23" s="427" t="s">
        <v>240</v>
      </c>
      <c r="P23" s="427" t="s">
        <v>240</v>
      </c>
      <c r="Q23" s="538" t="s">
        <v>226</v>
      </c>
    </row>
    <row r="24" spans="1:17" s="6" customFormat="1" ht="5.25" customHeight="1">
      <c r="A24" s="428"/>
      <c r="B24" s="572"/>
      <c r="C24" s="574"/>
      <c r="D24" s="381"/>
      <c r="E24" s="400"/>
      <c r="F24" s="400"/>
      <c r="G24" s="400"/>
      <c r="H24" s="400"/>
      <c r="I24" s="400"/>
      <c r="J24" s="400"/>
      <c r="K24" s="389"/>
      <c r="L24" s="569"/>
      <c r="M24" s="569"/>
      <c r="N24" s="569"/>
      <c r="O24" s="569"/>
      <c r="P24" s="569"/>
      <c r="Q24" s="535"/>
    </row>
    <row r="25" spans="1:17" s="6" customFormat="1" ht="9" customHeight="1">
      <c r="A25" s="428"/>
      <c r="B25" s="572"/>
      <c r="C25" s="574"/>
      <c r="D25" s="594" t="s">
        <v>5</v>
      </c>
      <c r="E25" s="399">
        <f>SUM(F25:J26)</f>
        <v>50</v>
      </c>
      <c r="F25" s="405">
        <v>10</v>
      </c>
      <c r="G25" s="405">
        <v>10</v>
      </c>
      <c r="H25" s="399">
        <v>10</v>
      </c>
      <c r="I25" s="399">
        <v>10</v>
      </c>
      <c r="J25" s="399">
        <v>10</v>
      </c>
      <c r="K25" s="390"/>
      <c r="L25" s="570"/>
      <c r="M25" s="570"/>
      <c r="N25" s="570"/>
      <c r="O25" s="570"/>
      <c r="P25" s="570"/>
      <c r="Q25" s="538" t="s">
        <v>225</v>
      </c>
    </row>
    <row r="26" spans="1:17" s="6" customFormat="1" ht="21" customHeight="1" thickBot="1">
      <c r="A26" s="429"/>
      <c r="B26" s="573"/>
      <c r="C26" s="574"/>
      <c r="D26" s="380"/>
      <c r="E26" s="409"/>
      <c r="F26" s="399"/>
      <c r="G26" s="399"/>
      <c r="H26" s="409"/>
      <c r="I26" s="409"/>
      <c r="J26" s="409"/>
      <c r="K26" s="22" t="s">
        <v>239</v>
      </c>
      <c r="L26" s="250" t="s">
        <v>236</v>
      </c>
      <c r="M26" s="250" t="s">
        <v>236</v>
      </c>
      <c r="N26" s="250" t="s">
        <v>236</v>
      </c>
      <c r="O26" s="250" t="s">
        <v>236</v>
      </c>
      <c r="P26" s="250" t="s">
        <v>236</v>
      </c>
      <c r="Q26" s="535"/>
    </row>
    <row r="27" spans="1:17" s="1" customFormat="1" ht="22.5" customHeight="1">
      <c r="A27" s="510"/>
      <c r="B27" s="564" t="s">
        <v>43</v>
      </c>
      <c r="C27" s="565"/>
      <c r="D27" s="243" t="s">
        <v>227</v>
      </c>
      <c r="E27" s="235">
        <f aca="true" t="shared" si="3" ref="E27:J27">SUM(E23:E26)</f>
        <v>100</v>
      </c>
      <c r="F27" s="235">
        <f t="shared" si="3"/>
        <v>20</v>
      </c>
      <c r="G27" s="235">
        <f t="shared" si="3"/>
        <v>20</v>
      </c>
      <c r="H27" s="235">
        <f t="shared" si="3"/>
        <v>20</v>
      </c>
      <c r="I27" s="235">
        <f t="shared" si="3"/>
        <v>20</v>
      </c>
      <c r="J27" s="236">
        <f t="shared" si="3"/>
        <v>20</v>
      </c>
      <c r="K27" s="561"/>
      <c r="L27" s="561"/>
      <c r="M27" s="561"/>
      <c r="N27" s="561"/>
      <c r="O27" s="561"/>
      <c r="P27" s="561"/>
      <c r="Q27" s="561"/>
    </row>
    <row r="28" spans="1:17" s="1" customFormat="1" ht="12" customHeight="1">
      <c r="A28" s="428"/>
      <c r="B28" s="389"/>
      <c r="C28" s="566"/>
      <c r="D28" s="244" t="s">
        <v>5</v>
      </c>
      <c r="E28" s="242">
        <f aca="true" t="shared" si="4" ref="E28:J28">E22</f>
        <v>100</v>
      </c>
      <c r="F28" s="242">
        <f t="shared" si="4"/>
        <v>20</v>
      </c>
      <c r="G28" s="242">
        <f t="shared" si="4"/>
        <v>20</v>
      </c>
      <c r="H28" s="242">
        <f t="shared" si="4"/>
        <v>20</v>
      </c>
      <c r="I28" s="242">
        <f t="shared" si="4"/>
        <v>20</v>
      </c>
      <c r="J28" s="242">
        <f t="shared" si="4"/>
        <v>20</v>
      </c>
      <c r="K28" s="562"/>
      <c r="L28" s="562"/>
      <c r="M28" s="562"/>
      <c r="N28" s="562"/>
      <c r="O28" s="562"/>
      <c r="P28" s="562"/>
      <c r="Q28" s="562"/>
    </row>
    <row r="29" spans="1:17" s="1" customFormat="1" ht="13.5" customHeight="1">
      <c r="A29" s="429"/>
      <c r="B29" s="390"/>
      <c r="C29" s="567"/>
      <c r="D29" s="244" t="s">
        <v>6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563"/>
      <c r="L29" s="563"/>
      <c r="M29" s="563"/>
      <c r="N29" s="563"/>
      <c r="O29" s="563"/>
      <c r="P29" s="563"/>
      <c r="Q29" s="563"/>
    </row>
    <row r="30" spans="1:17" s="6" customFormat="1" ht="12" customHeight="1">
      <c r="A30" s="190" t="s">
        <v>28</v>
      </c>
      <c r="B30" s="595" t="s">
        <v>29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96"/>
    </row>
    <row r="31" spans="1:17" s="6" customFormat="1" ht="19.5" customHeight="1">
      <c r="A31" s="510" t="s">
        <v>30</v>
      </c>
      <c r="B31" s="571" t="s">
        <v>128</v>
      </c>
      <c r="C31" s="538" t="s">
        <v>161</v>
      </c>
      <c r="D31" s="226" t="s">
        <v>215</v>
      </c>
      <c r="E31" s="234">
        <f aca="true" t="shared" si="5" ref="E31:J31">E32+E33</f>
        <v>0</v>
      </c>
      <c r="F31" s="234">
        <f t="shared" si="5"/>
        <v>0</v>
      </c>
      <c r="G31" s="234">
        <f t="shared" si="5"/>
        <v>0</v>
      </c>
      <c r="H31" s="234">
        <f t="shared" si="5"/>
        <v>0</v>
      </c>
      <c r="I31" s="234">
        <f t="shared" si="5"/>
        <v>0</v>
      </c>
      <c r="J31" s="234">
        <f t="shared" si="5"/>
        <v>0</v>
      </c>
      <c r="K31" s="129"/>
      <c r="L31" s="129"/>
      <c r="M31" s="129"/>
      <c r="N31" s="129"/>
      <c r="O31" s="129"/>
      <c r="P31" s="129"/>
      <c r="Q31" s="129"/>
    </row>
    <row r="32" spans="1:17" s="6" customFormat="1" ht="17.25" customHeight="1">
      <c r="A32" s="453"/>
      <c r="B32" s="572"/>
      <c r="C32" s="574"/>
      <c r="D32" s="91" t="s">
        <v>5</v>
      </c>
      <c r="E32" s="62">
        <f>SUM(F32:J32)</f>
        <v>0</v>
      </c>
      <c r="F32" s="62">
        <v>0</v>
      </c>
      <c r="G32" s="62">
        <v>0</v>
      </c>
      <c r="H32" s="62">
        <v>0</v>
      </c>
      <c r="I32" s="139">
        <v>0</v>
      </c>
      <c r="J32" s="139">
        <v>0</v>
      </c>
      <c r="K32" s="22" t="s">
        <v>241</v>
      </c>
      <c r="L32" s="251" t="s">
        <v>242</v>
      </c>
      <c r="M32" s="251" t="s">
        <v>242</v>
      </c>
      <c r="N32" s="251" t="s">
        <v>242</v>
      </c>
      <c r="O32" s="251" t="s">
        <v>242</v>
      </c>
      <c r="P32" s="251" t="s">
        <v>242</v>
      </c>
      <c r="Q32" s="510" t="s">
        <v>135</v>
      </c>
    </row>
    <row r="33" spans="1:17" s="6" customFormat="1" ht="21.75" customHeight="1">
      <c r="A33" s="454"/>
      <c r="B33" s="573"/>
      <c r="C33" s="574"/>
      <c r="D33" s="90" t="s">
        <v>6</v>
      </c>
      <c r="E33" s="139">
        <f>SUM(F33:J33)</f>
        <v>0</v>
      </c>
      <c r="F33" s="64">
        <v>0</v>
      </c>
      <c r="G33" s="64">
        <v>0</v>
      </c>
      <c r="H33" s="64">
        <v>0</v>
      </c>
      <c r="I33" s="146">
        <v>0</v>
      </c>
      <c r="J33" s="146">
        <v>0</v>
      </c>
      <c r="K33" s="287" t="s">
        <v>245</v>
      </c>
      <c r="L33" s="251" t="s">
        <v>236</v>
      </c>
      <c r="M33" s="251" t="s">
        <v>236</v>
      </c>
      <c r="N33" s="251" t="s">
        <v>236</v>
      </c>
      <c r="O33" s="251" t="s">
        <v>236</v>
      </c>
      <c r="P33" s="251" t="s">
        <v>236</v>
      </c>
      <c r="Q33" s="584"/>
    </row>
    <row r="34" spans="1:17" s="6" customFormat="1" ht="23.25" customHeight="1">
      <c r="A34" s="417" t="s">
        <v>31</v>
      </c>
      <c r="B34" s="568" t="s">
        <v>32</v>
      </c>
      <c r="C34" s="510" t="s">
        <v>161</v>
      </c>
      <c r="D34" s="226" t="s">
        <v>215</v>
      </c>
      <c r="E34" s="211">
        <f aca="true" t="shared" si="6" ref="E34:J34">E35+E36</f>
        <v>1960.8000000000002</v>
      </c>
      <c r="F34" s="211">
        <f t="shared" si="6"/>
        <v>468</v>
      </c>
      <c r="G34" s="211">
        <f t="shared" si="6"/>
        <v>478.2</v>
      </c>
      <c r="H34" s="211">
        <f t="shared" si="6"/>
        <v>338.2</v>
      </c>
      <c r="I34" s="211">
        <f t="shared" si="6"/>
        <v>338.2</v>
      </c>
      <c r="J34" s="211">
        <f t="shared" si="6"/>
        <v>338.2</v>
      </c>
      <c r="K34" s="22"/>
      <c r="L34" s="23"/>
      <c r="M34" s="23"/>
      <c r="N34" s="23"/>
      <c r="O34" s="23"/>
      <c r="P34" s="23"/>
      <c r="Q34" s="216"/>
    </row>
    <row r="35" spans="1:17" s="6" customFormat="1" ht="12" customHeight="1">
      <c r="A35" s="453"/>
      <c r="B35" s="389"/>
      <c r="C35" s="428"/>
      <c r="D35" s="91" t="s">
        <v>5</v>
      </c>
      <c r="E35" s="139">
        <f>SUM(F35:J35)</f>
        <v>1960.8000000000002</v>
      </c>
      <c r="F35" s="62">
        <v>468</v>
      </c>
      <c r="G35" s="62">
        <f>338.2+140</f>
        <v>478.2</v>
      </c>
      <c r="H35" s="62">
        <v>338.2</v>
      </c>
      <c r="I35" s="139">
        <v>338.2</v>
      </c>
      <c r="J35" s="139">
        <v>338.2</v>
      </c>
      <c r="K35" s="22" t="s">
        <v>244</v>
      </c>
      <c r="L35" s="251" t="s">
        <v>240</v>
      </c>
      <c r="M35" s="251" t="s">
        <v>240</v>
      </c>
      <c r="N35" s="251" t="s">
        <v>240</v>
      </c>
      <c r="O35" s="251" t="s">
        <v>240</v>
      </c>
      <c r="P35" s="251" t="s">
        <v>240</v>
      </c>
      <c r="Q35" s="510" t="s">
        <v>135</v>
      </c>
    </row>
    <row r="36" spans="1:17" s="6" customFormat="1" ht="20.25" customHeight="1">
      <c r="A36" s="454"/>
      <c r="B36" s="390"/>
      <c r="C36" s="429"/>
      <c r="D36" s="90" t="s">
        <v>6</v>
      </c>
      <c r="E36" s="139">
        <f>SUM(F36:J36)</f>
        <v>0</v>
      </c>
      <c r="F36" s="64">
        <v>0</v>
      </c>
      <c r="G36" s="64">
        <v>0</v>
      </c>
      <c r="H36" s="64">
        <v>0</v>
      </c>
      <c r="I36" s="146">
        <v>0</v>
      </c>
      <c r="J36" s="146">
        <v>0</v>
      </c>
      <c r="K36" s="22" t="s">
        <v>245</v>
      </c>
      <c r="L36" s="251" t="s">
        <v>236</v>
      </c>
      <c r="M36" s="251" t="s">
        <v>236</v>
      </c>
      <c r="N36" s="251" t="s">
        <v>236</v>
      </c>
      <c r="O36" s="251" t="s">
        <v>236</v>
      </c>
      <c r="P36" s="251" t="s">
        <v>236</v>
      </c>
      <c r="Q36" s="584"/>
    </row>
    <row r="37" spans="1:17" s="6" customFormat="1" ht="22.5" customHeight="1">
      <c r="A37" s="417" t="s">
        <v>143</v>
      </c>
      <c r="B37" s="568" t="s">
        <v>145</v>
      </c>
      <c r="C37" s="510" t="s">
        <v>162</v>
      </c>
      <c r="D37" s="226" t="s">
        <v>215</v>
      </c>
      <c r="E37" s="211">
        <f aca="true" t="shared" si="7" ref="E37:J37">E38</f>
        <v>14.3</v>
      </c>
      <c r="F37" s="211">
        <f t="shared" si="7"/>
        <v>14.3</v>
      </c>
      <c r="G37" s="211">
        <f t="shared" si="7"/>
        <v>0</v>
      </c>
      <c r="H37" s="211">
        <f t="shared" si="7"/>
        <v>0</v>
      </c>
      <c r="I37" s="211">
        <f t="shared" si="7"/>
        <v>0</v>
      </c>
      <c r="J37" s="211">
        <f t="shared" si="7"/>
        <v>0</v>
      </c>
      <c r="K37" s="22"/>
      <c r="L37" s="23"/>
      <c r="M37" s="23"/>
      <c r="N37" s="23"/>
      <c r="O37" s="23"/>
      <c r="P37" s="23"/>
      <c r="Q37" s="216"/>
    </row>
    <row r="38" spans="1:17" s="6" customFormat="1" ht="21" customHeight="1">
      <c r="A38" s="418"/>
      <c r="B38" s="389"/>
      <c r="C38" s="428"/>
      <c r="D38" s="380" t="s">
        <v>5</v>
      </c>
      <c r="E38" s="399">
        <f>SUM(F38:J39)</f>
        <v>14.3</v>
      </c>
      <c r="F38" s="399">
        <v>14.3</v>
      </c>
      <c r="G38" s="399">
        <v>0</v>
      </c>
      <c r="H38" s="399">
        <v>0</v>
      </c>
      <c r="I38" s="399">
        <v>0</v>
      </c>
      <c r="J38" s="399">
        <v>0</v>
      </c>
      <c r="K38" s="22" t="s">
        <v>244</v>
      </c>
      <c r="L38" s="251" t="s">
        <v>236</v>
      </c>
      <c r="M38" s="251">
        <v>0</v>
      </c>
      <c r="N38" s="251">
        <v>0</v>
      </c>
      <c r="O38" s="251">
        <v>0</v>
      </c>
      <c r="P38" s="251">
        <v>0</v>
      </c>
      <c r="Q38" s="510" t="s">
        <v>144</v>
      </c>
    </row>
    <row r="39" spans="1:17" s="6" customFormat="1" ht="24" customHeight="1">
      <c r="A39" s="416"/>
      <c r="B39" s="390"/>
      <c r="C39" s="429"/>
      <c r="D39" s="381"/>
      <c r="E39" s="400"/>
      <c r="F39" s="400"/>
      <c r="G39" s="400"/>
      <c r="H39" s="400"/>
      <c r="I39" s="400"/>
      <c r="J39" s="400"/>
      <c r="K39" s="22" t="s">
        <v>245</v>
      </c>
      <c r="L39" s="251" t="s">
        <v>236</v>
      </c>
      <c r="M39" s="251">
        <v>0</v>
      </c>
      <c r="N39" s="251">
        <v>0</v>
      </c>
      <c r="O39" s="251">
        <v>0</v>
      </c>
      <c r="P39" s="251">
        <v>0</v>
      </c>
      <c r="Q39" s="584"/>
    </row>
    <row r="40" spans="1:17" s="6" customFormat="1" ht="12.75" customHeight="1">
      <c r="A40" s="417" t="s">
        <v>148</v>
      </c>
      <c r="B40" s="568" t="s">
        <v>149</v>
      </c>
      <c r="C40" s="510" t="s">
        <v>162</v>
      </c>
      <c r="D40" s="226" t="s">
        <v>215</v>
      </c>
      <c r="E40" s="212">
        <f aca="true" t="shared" si="8" ref="E40:J40">E41</f>
        <v>25</v>
      </c>
      <c r="F40" s="212">
        <f t="shared" si="8"/>
        <v>25</v>
      </c>
      <c r="G40" s="212">
        <f t="shared" si="8"/>
        <v>0</v>
      </c>
      <c r="H40" s="212">
        <f t="shared" si="8"/>
        <v>0</v>
      </c>
      <c r="I40" s="212">
        <f t="shared" si="8"/>
        <v>0</v>
      </c>
      <c r="J40" s="212">
        <f t="shared" si="8"/>
        <v>0</v>
      </c>
      <c r="K40" s="568" t="s">
        <v>244</v>
      </c>
      <c r="L40" s="427" t="s">
        <v>236</v>
      </c>
      <c r="M40" s="427">
        <v>0</v>
      </c>
      <c r="N40" s="427">
        <v>0</v>
      </c>
      <c r="O40" s="427">
        <v>0</v>
      </c>
      <c r="P40" s="427">
        <v>0</v>
      </c>
      <c r="Q40" s="510" t="s">
        <v>135</v>
      </c>
    </row>
    <row r="41" spans="1:17" s="6" customFormat="1" ht="0" customHeight="1" hidden="1">
      <c r="A41" s="418"/>
      <c r="B41" s="389"/>
      <c r="C41" s="428"/>
      <c r="D41" s="380" t="s">
        <v>5</v>
      </c>
      <c r="E41" s="399">
        <f>SUM(F41:J42)</f>
        <v>25</v>
      </c>
      <c r="F41" s="399">
        <v>25</v>
      </c>
      <c r="G41" s="399">
        <v>0</v>
      </c>
      <c r="H41" s="399">
        <v>0</v>
      </c>
      <c r="I41" s="399">
        <v>0</v>
      </c>
      <c r="J41" s="399">
        <v>0</v>
      </c>
      <c r="K41" s="390"/>
      <c r="L41" s="570"/>
      <c r="M41" s="570"/>
      <c r="N41" s="570"/>
      <c r="O41" s="570"/>
      <c r="P41" s="570"/>
      <c r="Q41" s="428"/>
    </row>
    <row r="42" spans="1:17" s="6" customFormat="1" ht="39" customHeight="1" thickBot="1">
      <c r="A42" s="416"/>
      <c r="B42" s="390"/>
      <c r="C42" s="429"/>
      <c r="D42" s="539"/>
      <c r="E42" s="409"/>
      <c r="F42" s="409"/>
      <c r="G42" s="409"/>
      <c r="H42" s="409"/>
      <c r="I42" s="409"/>
      <c r="J42" s="409"/>
      <c r="K42" s="22" t="s">
        <v>245</v>
      </c>
      <c r="L42" s="251" t="s">
        <v>236</v>
      </c>
      <c r="M42" s="251">
        <v>0</v>
      </c>
      <c r="N42" s="251">
        <v>0</v>
      </c>
      <c r="O42" s="251">
        <v>0</v>
      </c>
      <c r="P42" s="251">
        <v>0</v>
      </c>
      <c r="Q42" s="429"/>
    </row>
    <row r="43" spans="1:17" s="1" customFormat="1" ht="9" customHeight="1">
      <c r="A43" s="383"/>
      <c r="B43" s="457" t="s">
        <v>33</v>
      </c>
      <c r="C43" s="458"/>
      <c r="D43" s="163" t="s">
        <v>11</v>
      </c>
      <c r="E43" s="581">
        <v>2000.1000000000001</v>
      </c>
      <c r="F43" s="581">
        <f>SUM(F45:F46)</f>
        <v>507.3</v>
      </c>
      <c r="G43" s="581">
        <f>SUM(G45:G46)</f>
        <v>478.2</v>
      </c>
      <c r="H43" s="581">
        <f>SUM(H45:H46)</f>
        <v>338.2</v>
      </c>
      <c r="I43" s="581">
        <f>SUM(I45:I46)</f>
        <v>338.2</v>
      </c>
      <c r="J43" s="590">
        <f>SUM(J45:J46)</f>
        <v>338.2</v>
      </c>
      <c r="K43" s="576"/>
      <c r="L43" s="383"/>
      <c r="M43" s="383"/>
      <c r="N43" s="383"/>
      <c r="O43" s="383"/>
      <c r="P43" s="383"/>
      <c r="Q43" s="538"/>
    </row>
    <row r="44" spans="1:17" s="1" customFormat="1" ht="9.75" customHeight="1">
      <c r="A44" s="383"/>
      <c r="B44" s="457"/>
      <c r="C44" s="458"/>
      <c r="D44" s="164" t="s">
        <v>12</v>
      </c>
      <c r="E44" s="582"/>
      <c r="F44" s="582"/>
      <c r="G44" s="582"/>
      <c r="H44" s="582"/>
      <c r="I44" s="582"/>
      <c r="J44" s="591"/>
      <c r="K44" s="576"/>
      <c r="L44" s="383"/>
      <c r="M44" s="383"/>
      <c r="N44" s="383"/>
      <c r="O44" s="383"/>
      <c r="P44" s="383"/>
      <c r="Q44" s="538"/>
    </row>
    <row r="45" spans="1:17" s="1" customFormat="1" ht="11.25" customHeight="1">
      <c r="A45" s="383"/>
      <c r="B45" s="457"/>
      <c r="C45" s="458"/>
      <c r="D45" s="165" t="s">
        <v>5</v>
      </c>
      <c r="E45" s="205">
        <f>SUM(F45:J45)</f>
        <v>2000.1000000000001</v>
      </c>
      <c r="F45" s="144">
        <v>507.3</v>
      </c>
      <c r="G45" s="144">
        <f>SUM(G32,G35,G38:G42)</f>
        <v>478.2</v>
      </c>
      <c r="H45" s="144">
        <f>SUM(H32,H35,H38:H42)</f>
        <v>338.2</v>
      </c>
      <c r="I45" s="144">
        <f>SUM(I32,I35,I38:I42)</f>
        <v>338.2</v>
      </c>
      <c r="J45" s="166">
        <f>SUM(J32,J35,J38:J42)</f>
        <v>338.2</v>
      </c>
      <c r="K45" s="576"/>
      <c r="L45" s="383"/>
      <c r="M45" s="383"/>
      <c r="N45" s="383"/>
      <c r="O45" s="383"/>
      <c r="P45" s="383"/>
      <c r="Q45" s="538"/>
    </row>
    <row r="46" spans="1:17" s="1" customFormat="1" ht="11.25" customHeight="1" thickBot="1">
      <c r="A46" s="383"/>
      <c r="B46" s="457"/>
      <c r="C46" s="458"/>
      <c r="D46" s="167" t="s">
        <v>6</v>
      </c>
      <c r="E46" s="168">
        <f>SUM(F46:H46)</f>
        <v>0</v>
      </c>
      <c r="F46" s="168">
        <v>0</v>
      </c>
      <c r="G46" s="168">
        <v>0</v>
      </c>
      <c r="H46" s="168">
        <v>0</v>
      </c>
      <c r="I46" s="168">
        <v>0</v>
      </c>
      <c r="J46" s="169">
        <v>0</v>
      </c>
      <c r="K46" s="576"/>
      <c r="L46" s="383"/>
      <c r="M46" s="383"/>
      <c r="N46" s="383"/>
      <c r="O46" s="383"/>
      <c r="P46" s="383"/>
      <c r="Q46" s="538"/>
    </row>
    <row r="47" spans="1:17" s="6" customFormat="1" ht="12.75" customHeight="1">
      <c r="A47" s="24" t="s">
        <v>34</v>
      </c>
      <c r="B47" s="586" t="s">
        <v>35</v>
      </c>
      <c r="C47" s="587"/>
      <c r="D47" s="588"/>
      <c r="E47" s="588"/>
      <c r="F47" s="588"/>
      <c r="G47" s="588"/>
      <c r="H47" s="588"/>
      <c r="I47" s="588"/>
      <c r="J47" s="588"/>
      <c r="K47" s="587"/>
      <c r="L47" s="587"/>
      <c r="M47" s="587"/>
      <c r="N47" s="587"/>
      <c r="O47" s="587"/>
      <c r="P47" s="587"/>
      <c r="Q47" s="589"/>
    </row>
    <row r="48" spans="1:17" s="6" customFormat="1" ht="20.25" customHeight="1">
      <c r="A48" s="396" t="s">
        <v>36</v>
      </c>
      <c r="B48" s="578" t="s">
        <v>37</v>
      </c>
      <c r="C48" s="538" t="s">
        <v>161</v>
      </c>
      <c r="D48" s="226" t="s">
        <v>215</v>
      </c>
      <c r="E48" s="234">
        <f aca="true" t="shared" si="9" ref="E48:J48">E49</f>
        <v>313.1</v>
      </c>
      <c r="F48" s="234">
        <f t="shared" si="9"/>
        <v>184.4</v>
      </c>
      <c r="G48" s="234">
        <f t="shared" si="9"/>
        <v>128.7</v>
      </c>
      <c r="H48" s="234">
        <f t="shared" si="9"/>
        <v>0</v>
      </c>
      <c r="I48" s="234">
        <f t="shared" si="9"/>
        <v>0</v>
      </c>
      <c r="J48" s="234">
        <f t="shared" si="9"/>
        <v>0</v>
      </c>
      <c r="K48" s="222"/>
      <c r="L48" s="222"/>
      <c r="M48" s="222"/>
      <c r="N48" s="222"/>
      <c r="O48" s="222"/>
      <c r="P48" s="222"/>
      <c r="Q48" s="222"/>
    </row>
    <row r="49" spans="1:17" s="6" customFormat="1" ht="36.75" customHeight="1">
      <c r="A49" s="397"/>
      <c r="B49" s="537"/>
      <c r="C49" s="574"/>
      <c r="D49" s="380" t="s">
        <v>5</v>
      </c>
      <c r="E49" s="399">
        <f>SUM(F49:J50)</f>
        <v>313.1</v>
      </c>
      <c r="F49" s="399">
        <f>71.1-28+156.9-15.6</f>
        <v>184.4</v>
      </c>
      <c r="G49" s="399">
        <f>160-31.3</f>
        <v>128.7</v>
      </c>
      <c r="H49" s="399">
        <v>0</v>
      </c>
      <c r="I49" s="399">
        <v>0</v>
      </c>
      <c r="J49" s="399">
        <v>0</v>
      </c>
      <c r="K49" s="22" t="s">
        <v>246</v>
      </c>
      <c r="L49" s="65">
        <v>25</v>
      </c>
      <c r="M49" s="65">
        <v>25</v>
      </c>
      <c r="N49" s="65">
        <v>0</v>
      </c>
      <c r="O49" s="145">
        <v>0</v>
      </c>
      <c r="P49" s="145">
        <v>0</v>
      </c>
      <c r="Q49" s="510" t="s">
        <v>146</v>
      </c>
    </row>
    <row r="50" spans="1:17" s="6" customFormat="1" ht="21.75" customHeight="1" thickBot="1">
      <c r="A50" s="397"/>
      <c r="B50" s="537"/>
      <c r="C50" s="574"/>
      <c r="D50" s="580"/>
      <c r="E50" s="440"/>
      <c r="F50" s="440"/>
      <c r="G50" s="440"/>
      <c r="H50" s="440"/>
      <c r="I50" s="440"/>
      <c r="J50" s="440"/>
      <c r="K50" s="22" t="s">
        <v>247</v>
      </c>
      <c r="L50" s="251" t="s">
        <v>236</v>
      </c>
      <c r="M50" s="251" t="s">
        <v>236</v>
      </c>
      <c r="N50" s="251" t="s">
        <v>213</v>
      </c>
      <c r="O50" s="251" t="s">
        <v>213</v>
      </c>
      <c r="P50" s="251" t="s">
        <v>213</v>
      </c>
      <c r="Q50" s="584"/>
    </row>
    <row r="51" spans="1:17" s="6" customFormat="1" ht="18.75" customHeight="1">
      <c r="A51" s="417"/>
      <c r="B51" s="564" t="s">
        <v>48</v>
      </c>
      <c r="C51" s="565"/>
      <c r="D51" s="243" t="s">
        <v>228</v>
      </c>
      <c r="E51" s="245">
        <f aca="true" t="shared" si="10" ref="E51:J51">E49</f>
        <v>313.1</v>
      </c>
      <c r="F51" s="245">
        <f t="shared" si="10"/>
        <v>184.4</v>
      </c>
      <c r="G51" s="245">
        <f t="shared" si="10"/>
        <v>128.7</v>
      </c>
      <c r="H51" s="245">
        <f t="shared" si="10"/>
        <v>0</v>
      </c>
      <c r="I51" s="245">
        <f t="shared" si="10"/>
        <v>0</v>
      </c>
      <c r="J51" s="245">
        <f t="shared" si="10"/>
        <v>0</v>
      </c>
      <c r="K51" s="565"/>
      <c r="L51" s="565"/>
      <c r="M51" s="565"/>
      <c r="N51" s="565"/>
      <c r="O51" s="565"/>
      <c r="P51" s="565"/>
      <c r="Q51" s="538"/>
    </row>
    <row r="52" spans="1:17" s="6" customFormat="1" ht="12.75" customHeight="1">
      <c r="A52" s="418"/>
      <c r="B52" s="389"/>
      <c r="C52" s="566"/>
      <c r="D52" s="244" t="s">
        <v>5</v>
      </c>
      <c r="E52" s="195">
        <f aca="true" t="shared" si="11" ref="E52:J52">E51</f>
        <v>313.1</v>
      </c>
      <c r="F52" s="195">
        <f t="shared" si="11"/>
        <v>184.4</v>
      </c>
      <c r="G52" s="195">
        <f t="shared" si="11"/>
        <v>128.7</v>
      </c>
      <c r="H52" s="195">
        <f t="shared" si="11"/>
        <v>0</v>
      </c>
      <c r="I52" s="195">
        <f t="shared" si="11"/>
        <v>0</v>
      </c>
      <c r="J52" s="195">
        <f t="shared" si="11"/>
        <v>0</v>
      </c>
      <c r="K52" s="566"/>
      <c r="L52" s="566"/>
      <c r="M52" s="566"/>
      <c r="N52" s="566"/>
      <c r="O52" s="566"/>
      <c r="P52" s="566"/>
      <c r="Q52" s="535"/>
    </row>
    <row r="53" spans="1:17" s="6" customFormat="1" ht="13.5" customHeight="1">
      <c r="A53" s="416"/>
      <c r="B53" s="390"/>
      <c r="C53" s="567"/>
      <c r="D53" s="244" t="s">
        <v>6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567"/>
      <c r="L53" s="567"/>
      <c r="M53" s="567"/>
      <c r="N53" s="567"/>
      <c r="O53" s="567"/>
      <c r="P53" s="567"/>
      <c r="Q53" s="535"/>
    </row>
    <row r="54" spans="1:17" s="1" customFormat="1" ht="9.75" customHeight="1">
      <c r="A54" s="599"/>
      <c r="B54" s="606" t="s">
        <v>13</v>
      </c>
      <c r="C54" s="601"/>
      <c r="D54" s="128" t="s">
        <v>11</v>
      </c>
      <c r="E54" s="604">
        <f>SUM(F54:J54)</f>
        <v>4107.5</v>
      </c>
      <c r="F54" s="597">
        <f>SUM(F56:F57)</f>
        <v>1011.5999999999999</v>
      </c>
      <c r="G54" s="597">
        <f>SUM(G56:G57)</f>
        <v>975.5000000000001</v>
      </c>
      <c r="H54" s="592">
        <f>SUM(H56:H57)</f>
        <v>706.8</v>
      </c>
      <c r="I54" s="592">
        <f>SUM(I56:I57)</f>
        <v>706.8</v>
      </c>
      <c r="J54" s="592">
        <f>SUM(J56:J57)</f>
        <v>706.8</v>
      </c>
      <c r="K54" s="575"/>
      <c r="L54" s="554"/>
      <c r="M54" s="554"/>
      <c r="N54" s="554"/>
      <c r="O54" s="554"/>
      <c r="P54" s="554"/>
      <c r="Q54" s="584"/>
    </row>
    <row r="55" spans="1:17" s="1" customFormat="1" ht="10.5" customHeight="1" thickBot="1">
      <c r="A55" s="458"/>
      <c r="B55" s="480"/>
      <c r="C55" s="602"/>
      <c r="D55" s="92" t="s">
        <v>12</v>
      </c>
      <c r="E55" s="605"/>
      <c r="F55" s="598"/>
      <c r="G55" s="598"/>
      <c r="H55" s="593"/>
      <c r="I55" s="593"/>
      <c r="J55" s="593"/>
      <c r="K55" s="576"/>
      <c r="L55" s="383"/>
      <c r="M55" s="383"/>
      <c r="N55" s="383"/>
      <c r="O55" s="383"/>
      <c r="P55" s="383"/>
      <c r="Q55" s="538"/>
    </row>
    <row r="56" spans="1:17" s="1" customFormat="1" ht="9" customHeight="1" thickBot="1">
      <c r="A56" s="458"/>
      <c r="B56" s="480"/>
      <c r="C56" s="602"/>
      <c r="D56" s="93" t="s">
        <v>5</v>
      </c>
      <c r="E56" s="56">
        <f>SUM(F56:J56)</f>
        <v>2864.5</v>
      </c>
      <c r="F56" s="57">
        <f>SUM(F13,F23:F26,F35,F49,F38,F41)</f>
        <v>762.9999999999999</v>
      </c>
      <c r="G56" s="57">
        <f>SUM(G13,G23:G26,G35,G49,G38:G42)</f>
        <v>726.9000000000001</v>
      </c>
      <c r="H56" s="57">
        <f>SUM(H13,H23:H26,H35,H49,H38:H42)</f>
        <v>458.2</v>
      </c>
      <c r="I56" s="57">
        <f>SUM(I13,I23:I26,I35,I49,I38:I42)</f>
        <v>458.2</v>
      </c>
      <c r="J56" s="57">
        <f>SUM(J13,J23:J26,J35,J49,J38:J42)</f>
        <v>458.2</v>
      </c>
      <c r="K56" s="576"/>
      <c r="L56" s="383"/>
      <c r="M56" s="383"/>
      <c r="N56" s="383"/>
      <c r="O56" s="383"/>
      <c r="P56" s="383"/>
      <c r="Q56" s="538"/>
    </row>
    <row r="57" spans="1:17" s="1" customFormat="1" ht="11.25" customHeight="1" thickBot="1">
      <c r="A57" s="600"/>
      <c r="B57" s="481"/>
      <c r="C57" s="603"/>
      <c r="D57" s="94" t="s">
        <v>6</v>
      </c>
      <c r="E57" s="25">
        <f>SUM(F57:J57)</f>
        <v>1243</v>
      </c>
      <c r="F57" s="26">
        <f>SUM(F10,F33,F36,F50)</f>
        <v>248.6</v>
      </c>
      <c r="G57" s="26">
        <f>SUM(G10,G33,G36,G50)</f>
        <v>248.6</v>
      </c>
      <c r="H57" s="27">
        <f>SUM(H10,H33,H36,H50)</f>
        <v>248.6</v>
      </c>
      <c r="I57" s="27">
        <f>SUM(I10,I33,I36,I50)</f>
        <v>248.6</v>
      </c>
      <c r="J57" s="27">
        <f>SUM(J10,J33,J36,J50)</f>
        <v>248.6</v>
      </c>
      <c r="K57" s="577"/>
      <c r="L57" s="445"/>
      <c r="M57" s="445"/>
      <c r="N57" s="445"/>
      <c r="O57" s="445"/>
      <c r="P57" s="445"/>
      <c r="Q57" s="510"/>
    </row>
    <row r="58" spans="1:17" s="6" customFormat="1" ht="18.75" customHeight="1">
      <c r="A58" s="15"/>
      <c r="B58" s="11"/>
      <c r="C58" s="11"/>
      <c r="D58" s="95"/>
      <c r="E58" s="11"/>
      <c r="F58" s="11"/>
      <c r="G58" s="11"/>
      <c r="H58" s="11"/>
      <c r="I58" s="11"/>
      <c r="J58" s="11"/>
      <c r="K58" s="16"/>
      <c r="L58" s="16"/>
      <c r="M58" s="16"/>
      <c r="N58" s="16"/>
      <c r="O58" s="16"/>
      <c r="P58" s="16"/>
      <c r="Q58" s="28"/>
    </row>
    <row r="59" spans="1:17" s="6" customFormat="1" ht="18.75" customHeight="1">
      <c r="A59" s="10"/>
      <c r="B59" s="11"/>
      <c r="C59" s="11"/>
      <c r="D59" s="9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9"/>
    </row>
    <row r="60" spans="1:17" s="6" customFormat="1" ht="18.75" customHeight="1">
      <c r="A60" s="10"/>
      <c r="B60" s="11"/>
      <c r="C60" s="11"/>
      <c r="D60" s="9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9"/>
    </row>
    <row r="61" spans="1:17" s="6" customFormat="1" ht="18.75" customHeight="1">
      <c r="A61" s="10"/>
      <c r="B61" s="11"/>
      <c r="C61" s="11"/>
      <c r="D61" s="9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9"/>
    </row>
    <row r="62" spans="1:17" s="6" customFormat="1" ht="18.75" customHeight="1">
      <c r="A62" s="12"/>
      <c r="B62" s="13"/>
      <c r="C62" s="13"/>
      <c r="D62" s="9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30"/>
    </row>
    <row r="63" spans="1:17" s="6" customFormat="1" ht="18.75" customHeight="1">
      <c r="A63" s="12"/>
      <c r="B63" s="13"/>
      <c r="C63" s="13"/>
      <c r="D63" s="9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30"/>
    </row>
    <row r="64" spans="1:17" s="6" customFormat="1" ht="18.75" customHeight="1">
      <c r="A64" s="12"/>
      <c r="B64" s="13"/>
      <c r="C64" s="13"/>
      <c r="D64" s="9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0"/>
    </row>
    <row r="65" spans="1:17" s="6" customFormat="1" ht="18.75" customHeight="1">
      <c r="A65" s="12"/>
      <c r="B65" s="13"/>
      <c r="C65" s="13"/>
      <c r="D65" s="9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30"/>
    </row>
    <row r="66" spans="1:17" s="6" customFormat="1" ht="18.75" customHeight="1">
      <c r="A66" s="12"/>
      <c r="B66" s="13"/>
      <c r="C66" s="13"/>
      <c r="D66" s="9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30"/>
    </row>
    <row r="67" spans="1:17" s="6" customFormat="1" ht="18.75" customHeight="1">
      <c r="A67" s="12"/>
      <c r="B67" s="13"/>
      <c r="C67" s="13"/>
      <c r="D67" s="9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0"/>
    </row>
    <row r="68" spans="1:17" s="6" customFormat="1" ht="18.75" customHeight="1">
      <c r="A68" s="12"/>
      <c r="B68" s="13"/>
      <c r="C68" s="13"/>
      <c r="D68" s="9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30"/>
    </row>
    <row r="69" spans="1:17" s="6" customFormat="1" ht="18.75" customHeight="1">
      <c r="A69" s="12"/>
      <c r="B69" s="13"/>
      <c r="C69" s="13"/>
      <c r="D69" s="9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30"/>
    </row>
    <row r="70" spans="1:17" s="6" customFormat="1" ht="18.75" customHeight="1">
      <c r="A70" s="12"/>
      <c r="B70" s="13"/>
      <c r="C70" s="13"/>
      <c r="D70" s="9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30"/>
    </row>
    <row r="71" spans="1:17" s="6" customFormat="1" ht="18.75" customHeight="1">
      <c r="A71" s="12"/>
      <c r="B71" s="13"/>
      <c r="C71" s="13"/>
      <c r="D71" s="9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30"/>
    </row>
    <row r="72" spans="1:17" s="6" customFormat="1" ht="18.75" customHeight="1">
      <c r="A72" s="12"/>
      <c r="B72" s="13"/>
      <c r="C72" s="13"/>
      <c r="D72" s="9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30"/>
    </row>
    <row r="73" spans="1:17" s="6" customFormat="1" ht="18.75" customHeight="1">
      <c r="A73" s="12"/>
      <c r="B73" s="13"/>
      <c r="C73" s="13"/>
      <c r="D73" s="9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30"/>
    </row>
    <row r="74" spans="1:17" s="6" customFormat="1" ht="18.75" customHeight="1">
      <c r="A74" s="12"/>
      <c r="B74" s="13"/>
      <c r="C74" s="13"/>
      <c r="D74" s="9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30"/>
    </row>
    <row r="75" spans="1:17" s="6" customFormat="1" ht="18.75" customHeight="1">
      <c r="A75" s="12"/>
      <c r="B75" s="13"/>
      <c r="C75" s="13"/>
      <c r="D75" s="9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30"/>
    </row>
    <row r="76" spans="1:17" s="6" customFormat="1" ht="18.75" customHeight="1">
      <c r="A76" s="12"/>
      <c r="B76" s="13"/>
      <c r="C76" s="13"/>
      <c r="D76" s="9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30"/>
    </row>
    <row r="77" spans="1:17" s="6" customFormat="1" ht="18.75" customHeight="1">
      <c r="A77" s="12"/>
      <c r="B77" s="13"/>
      <c r="C77" s="13"/>
      <c r="D77" s="9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30"/>
    </row>
    <row r="78" spans="1:17" s="6" customFormat="1" ht="18.75" customHeight="1">
      <c r="A78" s="12"/>
      <c r="B78" s="13"/>
      <c r="C78" s="13"/>
      <c r="D78" s="9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30"/>
    </row>
    <row r="79" spans="1:17" s="6" customFormat="1" ht="18.75" customHeight="1">
      <c r="A79" s="12"/>
      <c r="B79" s="13"/>
      <c r="C79" s="13"/>
      <c r="D79" s="9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30"/>
    </row>
    <row r="80" spans="1:17" s="6" customFormat="1" ht="18.75" customHeight="1">
      <c r="A80" s="12"/>
      <c r="B80" s="13"/>
      <c r="C80" s="13"/>
      <c r="D80" s="9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30"/>
    </row>
    <row r="81" spans="1:17" s="6" customFormat="1" ht="18.75" customHeight="1">
      <c r="A81" s="12"/>
      <c r="B81" s="13"/>
      <c r="C81" s="13"/>
      <c r="D81" s="9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30"/>
    </row>
    <row r="82" spans="1:17" ht="18.75" customHeight="1">
      <c r="A82" s="12"/>
      <c r="B82" s="14"/>
      <c r="C82" s="14"/>
      <c r="D82" s="9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30"/>
    </row>
    <row r="83" spans="1:17" ht="18.75" customHeight="1">
      <c r="A83" s="12"/>
      <c r="B83" s="14"/>
      <c r="C83" s="14"/>
      <c r="D83" s="9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30"/>
    </row>
    <row r="84" spans="1:17" ht="18.75" customHeight="1">
      <c r="A84" s="12"/>
      <c r="B84" s="14"/>
      <c r="C84" s="14"/>
      <c r="D84" s="9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30"/>
    </row>
    <row r="85" spans="1:17" ht="18.75" customHeight="1">
      <c r="A85" s="12"/>
      <c r="B85" s="14"/>
      <c r="C85" s="14"/>
      <c r="D85" s="9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30"/>
    </row>
    <row r="86" spans="1:17" ht="18.75" customHeight="1">
      <c r="A86" s="8"/>
      <c r="B86" s="9"/>
      <c r="C86" s="9"/>
      <c r="D86" s="9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2"/>
    </row>
    <row r="87" spans="1:17" ht="18.75" customHeight="1">
      <c r="A87" s="8"/>
      <c r="B87" s="9"/>
      <c r="C87" s="9"/>
      <c r="D87" s="9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2"/>
    </row>
    <row r="88" spans="1:17" ht="18.75" customHeight="1">
      <c r="A88" s="8"/>
      <c r="B88" s="9"/>
      <c r="C88" s="9"/>
      <c r="D88" s="9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2"/>
    </row>
    <row r="89" spans="1:17" ht="18.75" customHeight="1">
      <c r="A89" s="8"/>
      <c r="B89" s="9"/>
      <c r="C89" s="9"/>
      <c r="D89" s="9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2"/>
    </row>
    <row r="90" spans="1:17" ht="18.75" customHeight="1">
      <c r="A90" s="8"/>
      <c r="B90" s="9"/>
      <c r="C90" s="9"/>
      <c r="D90" s="9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2"/>
    </row>
    <row r="91" spans="1:17" ht="18.75" customHeight="1">
      <c r="A91" s="8"/>
      <c r="B91" s="9"/>
      <c r="C91" s="9"/>
      <c r="D91" s="9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2"/>
    </row>
    <row r="92" spans="1:17" ht="18.75" customHeight="1">
      <c r="A92" s="8"/>
      <c r="B92" s="9"/>
      <c r="C92" s="9"/>
      <c r="D92" s="9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32"/>
    </row>
    <row r="93" spans="1:17" ht="18.75" customHeight="1">
      <c r="A93" s="8"/>
      <c r="B93" s="9"/>
      <c r="C93" s="9"/>
      <c r="D93" s="9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32"/>
    </row>
    <row r="94" spans="1:17" ht="18.75" customHeight="1">
      <c r="A94" s="8"/>
      <c r="B94" s="9"/>
      <c r="C94" s="9"/>
      <c r="D94" s="9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32"/>
    </row>
    <row r="95" spans="1:17" ht="18.75" customHeight="1">
      <c r="A95" s="8"/>
      <c r="B95" s="9"/>
      <c r="C95" s="9"/>
      <c r="D95" s="9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32"/>
    </row>
    <row r="96" spans="1:17" ht="18.75" customHeight="1">
      <c r="A96" s="8"/>
      <c r="B96" s="9"/>
      <c r="C96" s="9"/>
      <c r="D96" s="9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32"/>
    </row>
    <row r="97" spans="1:17" ht="18.75" customHeight="1">
      <c r="A97" s="8"/>
      <c r="B97" s="9"/>
      <c r="C97" s="9"/>
      <c r="D97" s="9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2"/>
    </row>
    <row r="98" spans="1:17" ht="18.75" customHeight="1">
      <c r="A98" s="8"/>
      <c r="B98" s="9"/>
      <c r="C98" s="9"/>
      <c r="D98" s="9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32"/>
    </row>
    <row r="99" spans="1:17" ht="18.75" customHeight="1">
      <c r="A99" s="8"/>
      <c r="B99" s="9"/>
      <c r="C99" s="9"/>
      <c r="D99" s="9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2"/>
    </row>
    <row r="100" spans="1:17" ht="18.75" customHeight="1">
      <c r="A100" s="8"/>
      <c r="B100" s="9"/>
      <c r="C100" s="9"/>
      <c r="D100" s="9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2"/>
    </row>
    <row r="101" spans="1:17" ht="18.75" customHeight="1">
      <c r="A101" s="8"/>
      <c r="B101" s="9"/>
      <c r="C101" s="9"/>
      <c r="D101" s="9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32"/>
    </row>
    <row r="102" spans="1:17" ht="18.75" customHeight="1">
      <c r="A102" s="8"/>
      <c r="B102" s="9"/>
      <c r="C102" s="9"/>
      <c r="D102" s="9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2"/>
    </row>
    <row r="103" spans="1:17" ht="18.75" customHeight="1">
      <c r="A103" s="8"/>
      <c r="B103" s="9"/>
      <c r="C103" s="9"/>
      <c r="D103" s="9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32"/>
    </row>
  </sheetData>
  <sheetProtection/>
  <mergeCells count="188">
    <mergeCell ref="A54:A57"/>
    <mergeCell ref="C54:C57"/>
    <mergeCell ref="E54:E55"/>
    <mergeCell ref="G41:G42"/>
    <mergeCell ref="B37:B39"/>
    <mergeCell ref="A37:A39"/>
    <mergeCell ref="C40:C42"/>
    <mergeCell ref="D41:D42"/>
    <mergeCell ref="E41:E42"/>
    <mergeCell ref="B54:B57"/>
    <mergeCell ref="F54:F55"/>
    <mergeCell ref="G54:G55"/>
    <mergeCell ref="J43:J44"/>
    <mergeCell ref="B40:B42"/>
    <mergeCell ref="C43:C46"/>
    <mergeCell ref="B43:B46"/>
    <mergeCell ref="B48:B50"/>
    <mergeCell ref="I54:I55"/>
    <mergeCell ref="J54:J55"/>
    <mergeCell ref="P43:P46"/>
    <mergeCell ref="I43:I44"/>
    <mergeCell ref="F41:F42"/>
    <mergeCell ref="L54:L57"/>
    <mergeCell ref="M54:M57"/>
    <mergeCell ref="N54:N57"/>
    <mergeCell ref="F43:F44"/>
    <mergeCell ref="L40:L41"/>
    <mergeCell ref="M40:M41"/>
    <mergeCell ref="N40:N41"/>
    <mergeCell ref="D25:D26"/>
    <mergeCell ref="Q32:Q33"/>
    <mergeCell ref="Q35:Q36"/>
    <mergeCell ref="B30:Q30"/>
    <mergeCell ref="G43:G44"/>
    <mergeCell ref="A43:A46"/>
    <mergeCell ref="L43:L46"/>
    <mergeCell ref="M43:M46"/>
    <mergeCell ref="N43:N46"/>
    <mergeCell ref="Q43:Q46"/>
    <mergeCell ref="Q54:Q57"/>
    <mergeCell ref="H54:H55"/>
    <mergeCell ref="Q38:Q39"/>
    <mergeCell ref="K43:K46"/>
    <mergeCell ref="Q49:Q50"/>
    <mergeCell ref="H43:H44"/>
    <mergeCell ref="H38:H39"/>
    <mergeCell ref="I49:I50"/>
    <mergeCell ref="O43:O46"/>
    <mergeCell ref="B47:Q47"/>
    <mergeCell ref="E38:E39"/>
    <mergeCell ref="H41:H42"/>
    <mergeCell ref="K40:K41"/>
    <mergeCell ref="J17:J18"/>
    <mergeCell ref="I38:I39"/>
    <mergeCell ref="J38:J39"/>
    <mergeCell ref="I41:I42"/>
    <mergeCell ref="J41:J42"/>
    <mergeCell ref="E25:E26"/>
    <mergeCell ref="F25:F26"/>
    <mergeCell ref="G25:G26"/>
    <mergeCell ref="H25:H26"/>
    <mergeCell ref="I23:I24"/>
    <mergeCell ref="J23:J24"/>
    <mergeCell ref="I25:I26"/>
    <mergeCell ref="J25:J26"/>
    <mergeCell ref="H23:H24"/>
    <mergeCell ref="B21:Q21"/>
    <mergeCell ref="G17:G18"/>
    <mergeCell ref="N17:N20"/>
    <mergeCell ref="Q17:Q20"/>
    <mergeCell ref="M17:M20"/>
    <mergeCell ref="K15:K16"/>
    <mergeCell ref="E17:E18"/>
    <mergeCell ref="I17:I18"/>
    <mergeCell ref="L17:L20"/>
    <mergeCell ref="D23:D24"/>
    <mergeCell ref="A17:A20"/>
    <mergeCell ref="B17:B20"/>
    <mergeCell ref="C17:C20"/>
    <mergeCell ref="D10:D11"/>
    <mergeCell ref="Q10:Q11"/>
    <mergeCell ref="L15:L16"/>
    <mergeCell ref="M15:M16"/>
    <mergeCell ref="N15:N16"/>
    <mergeCell ref="L13:L14"/>
    <mergeCell ref="M13:M14"/>
    <mergeCell ref="H17:H18"/>
    <mergeCell ref="K17:K20"/>
    <mergeCell ref="F17:F18"/>
    <mergeCell ref="E10:E11"/>
    <mergeCell ref="H10:H11"/>
    <mergeCell ref="G10:G11"/>
    <mergeCell ref="E23:E24"/>
    <mergeCell ref="F23:F24"/>
    <mergeCell ref="G23:G24"/>
    <mergeCell ref="O17:O20"/>
    <mergeCell ref="P17:P20"/>
    <mergeCell ref="C4:C5"/>
    <mergeCell ref="D4:D5"/>
    <mergeCell ref="I13:I16"/>
    <mergeCell ref="J13:J16"/>
    <mergeCell ref="N13:N14"/>
    <mergeCell ref="Q4:Q5"/>
    <mergeCell ref="B4:B5"/>
    <mergeCell ref="D13:D16"/>
    <mergeCell ref="E13:E16"/>
    <mergeCell ref="F13:F16"/>
    <mergeCell ref="G13:G16"/>
    <mergeCell ref="E4:J4"/>
    <mergeCell ref="K4:P4"/>
    <mergeCell ref="I10:I11"/>
    <mergeCell ref="J10:J11"/>
    <mergeCell ref="H1:Q1"/>
    <mergeCell ref="B7:Q7"/>
    <mergeCell ref="B8:Q8"/>
    <mergeCell ref="A2:Q2"/>
    <mergeCell ref="A4:A5"/>
    <mergeCell ref="O15:O16"/>
    <mergeCell ref="P15:P16"/>
    <mergeCell ref="H13:H16"/>
    <mergeCell ref="Q13:Q16"/>
    <mergeCell ref="K13:K14"/>
    <mergeCell ref="O13:O14"/>
    <mergeCell ref="P13:P14"/>
    <mergeCell ref="F10:F11"/>
    <mergeCell ref="C37:C39"/>
    <mergeCell ref="E43:E44"/>
    <mergeCell ref="J49:J50"/>
    <mergeCell ref="H49:H50"/>
    <mergeCell ref="C12:C16"/>
    <mergeCell ref="C22:C26"/>
    <mergeCell ref="P40:P41"/>
    <mergeCell ref="O54:O57"/>
    <mergeCell ref="C48:C50"/>
    <mergeCell ref="O40:O41"/>
    <mergeCell ref="D38:D39"/>
    <mergeCell ref="G38:G39"/>
    <mergeCell ref="P54:P57"/>
    <mergeCell ref="D49:D50"/>
    <mergeCell ref="E49:E50"/>
    <mergeCell ref="F49:F50"/>
    <mergeCell ref="G49:G50"/>
    <mergeCell ref="N51:N53"/>
    <mergeCell ref="O51:O53"/>
    <mergeCell ref="P51:P53"/>
    <mergeCell ref="K54:K57"/>
    <mergeCell ref="A48:A50"/>
    <mergeCell ref="C9:C11"/>
    <mergeCell ref="B9:B11"/>
    <mergeCell ref="A9:A11"/>
    <mergeCell ref="A12:A16"/>
    <mergeCell ref="B12:B16"/>
    <mergeCell ref="B22:B26"/>
    <mergeCell ref="A22:A26"/>
    <mergeCell ref="C31:C33"/>
    <mergeCell ref="B31:B33"/>
    <mergeCell ref="A31:A33"/>
    <mergeCell ref="C34:C36"/>
    <mergeCell ref="B34:B36"/>
    <mergeCell ref="A34:A36"/>
    <mergeCell ref="Q25:Q26"/>
    <mergeCell ref="Q23:Q24"/>
    <mergeCell ref="K23:K25"/>
    <mergeCell ref="L23:L25"/>
    <mergeCell ref="M23:M25"/>
    <mergeCell ref="N23:N25"/>
    <mergeCell ref="O23:O25"/>
    <mergeCell ref="P23:P25"/>
    <mergeCell ref="Q40:Q42"/>
    <mergeCell ref="A27:A29"/>
    <mergeCell ref="B27:B29"/>
    <mergeCell ref="C27:C29"/>
    <mergeCell ref="K27:K29"/>
    <mergeCell ref="L27:L29"/>
    <mergeCell ref="M27:M29"/>
    <mergeCell ref="N27:N29"/>
    <mergeCell ref="A40:A42"/>
    <mergeCell ref="F38:F39"/>
    <mergeCell ref="Q51:Q53"/>
    <mergeCell ref="O27:O29"/>
    <mergeCell ref="P27:P29"/>
    <mergeCell ref="Q27:Q29"/>
    <mergeCell ref="A51:A53"/>
    <mergeCell ref="B51:B53"/>
    <mergeCell ref="C51:C53"/>
    <mergeCell ref="K51:K53"/>
    <mergeCell ref="L51:L53"/>
    <mergeCell ref="M51:M5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1" activePane="topLeft" state="split"/>
      <selection pane="topLeft" activeCell="A1" sqref="A1"/>
      <selection pane="bottomLeft" activeCell="B8" sqref="B8:Q8"/>
    </sheetView>
  </sheetViews>
  <sheetFormatPr defaultColWidth="19.7109375" defaultRowHeight="18.75" customHeight="1"/>
  <cols>
    <col min="1" max="1" width="5.28125" style="18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28125" style="1" customWidth="1"/>
    <col min="17" max="17" width="20.8515625" style="1" customWidth="1"/>
    <col min="18" max="16384" width="19.7109375" style="1" customWidth="1"/>
  </cols>
  <sheetData>
    <row r="1" spans="1:18" ht="57.75" customHeight="1">
      <c r="A1" s="58"/>
      <c r="B1" s="35"/>
      <c r="C1" s="35"/>
      <c r="D1" s="35"/>
      <c r="E1" s="35"/>
      <c r="F1" s="35"/>
      <c r="G1" s="462" t="s">
        <v>289</v>
      </c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119"/>
    </row>
    <row r="2" spans="1:17" ht="25.5" customHeight="1">
      <c r="A2" s="508" t="s">
        <v>202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9" customHeight="1">
      <c r="A3" s="5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 t="s">
        <v>7</v>
      </c>
    </row>
    <row r="4" spans="1:17" ht="42" customHeight="1">
      <c r="A4" s="509" t="s">
        <v>16</v>
      </c>
      <c r="B4" s="502" t="s">
        <v>15</v>
      </c>
      <c r="C4" s="509" t="s">
        <v>164</v>
      </c>
      <c r="D4" s="509" t="s">
        <v>165</v>
      </c>
      <c r="E4" s="504" t="s">
        <v>0</v>
      </c>
      <c r="F4" s="505"/>
      <c r="G4" s="505"/>
      <c r="H4" s="505"/>
      <c r="I4" s="505"/>
      <c r="J4" s="506"/>
      <c r="K4" s="504" t="s">
        <v>17</v>
      </c>
      <c r="L4" s="505"/>
      <c r="M4" s="505"/>
      <c r="N4" s="505"/>
      <c r="O4" s="505"/>
      <c r="P4" s="506"/>
      <c r="Q4" s="502" t="s">
        <v>14</v>
      </c>
    </row>
    <row r="5" spans="1:17" ht="12" customHeight="1">
      <c r="A5" s="509"/>
      <c r="B5" s="503"/>
      <c r="C5" s="509"/>
      <c r="D5" s="509"/>
      <c r="E5" s="157" t="s">
        <v>1</v>
      </c>
      <c r="F5" s="157" t="s">
        <v>2</v>
      </c>
      <c r="G5" s="157" t="s">
        <v>3</v>
      </c>
      <c r="H5" s="157" t="s">
        <v>57</v>
      </c>
      <c r="I5" s="157" t="s">
        <v>155</v>
      </c>
      <c r="J5" s="157" t="s">
        <v>156</v>
      </c>
      <c r="K5" s="157" t="s">
        <v>4</v>
      </c>
      <c r="L5" s="157">
        <v>2014</v>
      </c>
      <c r="M5" s="157">
        <v>2015</v>
      </c>
      <c r="N5" s="157">
        <v>2016</v>
      </c>
      <c r="O5" s="157">
        <v>2017</v>
      </c>
      <c r="P5" s="157">
        <v>2018</v>
      </c>
      <c r="Q5" s="503"/>
    </row>
    <row r="6" spans="1:17" ht="9.75" customHeight="1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35">
        <v>12</v>
      </c>
      <c r="M6" s="135">
        <v>13</v>
      </c>
      <c r="N6" s="135">
        <v>14</v>
      </c>
      <c r="O6" s="135">
        <v>15</v>
      </c>
      <c r="P6" s="135">
        <v>16</v>
      </c>
      <c r="Q6" s="135">
        <v>17</v>
      </c>
    </row>
    <row r="7" spans="1:17" ht="21.75" customHeight="1">
      <c r="A7" s="37"/>
      <c r="B7" s="457" t="s">
        <v>195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ht="34.5" customHeight="1">
      <c r="A8" s="45" t="s">
        <v>72</v>
      </c>
      <c r="B8" s="618" t="s">
        <v>192</v>
      </c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</row>
    <row r="9" spans="1:17" ht="69.75" customHeight="1">
      <c r="A9" s="186" t="s">
        <v>10</v>
      </c>
      <c r="B9" s="185" t="s">
        <v>170</v>
      </c>
      <c r="C9" s="182" t="s">
        <v>176</v>
      </c>
      <c r="D9" s="181" t="s">
        <v>167</v>
      </c>
      <c r="E9" s="183">
        <v>170</v>
      </c>
      <c r="F9" s="183">
        <v>34</v>
      </c>
      <c r="G9" s="183">
        <v>34</v>
      </c>
      <c r="H9" s="183">
        <v>34</v>
      </c>
      <c r="I9" s="183">
        <v>34</v>
      </c>
      <c r="J9" s="183">
        <v>34</v>
      </c>
      <c r="K9" s="197" t="s">
        <v>193</v>
      </c>
      <c r="L9" s="49">
        <v>20</v>
      </c>
      <c r="M9" s="49">
        <v>20</v>
      </c>
      <c r="N9" s="49">
        <v>20</v>
      </c>
      <c r="O9" s="49">
        <v>20</v>
      </c>
      <c r="P9" s="49">
        <v>20</v>
      </c>
      <c r="Q9" s="179" t="s">
        <v>171</v>
      </c>
    </row>
    <row r="10" spans="1:17" ht="37.5" customHeight="1">
      <c r="A10" s="609" t="s">
        <v>169</v>
      </c>
      <c r="B10" s="607" t="s">
        <v>168</v>
      </c>
      <c r="C10" s="538" t="s">
        <v>175</v>
      </c>
      <c r="D10" s="445" t="s">
        <v>180</v>
      </c>
      <c r="E10" s="399">
        <v>80</v>
      </c>
      <c r="F10" s="399">
        <v>16</v>
      </c>
      <c r="G10" s="399">
        <v>16</v>
      </c>
      <c r="H10" s="399">
        <v>16</v>
      </c>
      <c r="I10" s="399">
        <v>16</v>
      </c>
      <c r="J10" s="399">
        <v>16</v>
      </c>
      <c r="K10" s="185" t="s">
        <v>173</v>
      </c>
      <c r="L10" s="49">
        <v>7</v>
      </c>
      <c r="M10" s="49">
        <v>8</v>
      </c>
      <c r="N10" s="49">
        <v>9</v>
      </c>
      <c r="O10" s="49">
        <v>9</v>
      </c>
      <c r="P10" s="49">
        <v>10</v>
      </c>
      <c r="Q10" s="427" t="s">
        <v>172</v>
      </c>
    </row>
    <row r="11" spans="1:17" ht="36" customHeight="1">
      <c r="A11" s="610"/>
      <c r="B11" s="608"/>
      <c r="C11" s="538"/>
      <c r="D11" s="554"/>
      <c r="E11" s="400"/>
      <c r="F11" s="400"/>
      <c r="G11" s="400"/>
      <c r="H11" s="400"/>
      <c r="I11" s="400"/>
      <c r="J11" s="400"/>
      <c r="K11" s="185" t="s">
        <v>174</v>
      </c>
      <c r="L11" s="49">
        <v>550</v>
      </c>
      <c r="M11" s="49">
        <v>555</v>
      </c>
      <c r="N11" s="49">
        <v>560</v>
      </c>
      <c r="O11" s="49">
        <v>570</v>
      </c>
      <c r="P11" s="49">
        <v>580</v>
      </c>
      <c r="Q11" s="536"/>
    </row>
    <row r="12" spans="1:17" ht="48" customHeight="1">
      <c r="A12" s="188" t="s">
        <v>190</v>
      </c>
      <c r="B12" s="193" t="s">
        <v>188</v>
      </c>
      <c r="C12" s="182" t="s">
        <v>191</v>
      </c>
      <c r="D12" s="178" t="s">
        <v>189</v>
      </c>
      <c r="E12" s="176">
        <v>20</v>
      </c>
      <c r="F12" s="176">
        <v>0</v>
      </c>
      <c r="G12" s="176">
        <v>5</v>
      </c>
      <c r="H12" s="176">
        <v>5</v>
      </c>
      <c r="I12" s="176">
        <v>5</v>
      </c>
      <c r="J12" s="176">
        <v>5</v>
      </c>
      <c r="K12" s="185" t="s">
        <v>186</v>
      </c>
      <c r="L12" s="49">
        <v>8</v>
      </c>
      <c r="M12" s="49">
        <v>9</v>
      </c>
      <c r="N12" s="49">
        <v>10</v>
      </c>
      <c r="O12" s="49">
        <v>11</v>
      </c>
      <c r="P12" s="49">
        <v>12</v>
      </c>
      <c r="Q12" s="191" t="s">
        <v>51</v>
      </c>
    </row>
    <row r="13" spans="1:17" ht="34.5" customHeight="1">
      <c r="A13" s="188"/>
      <c r="B13" s="192" t="s">
        <v>166</v>
      </c>
      <c r="C13" s="182"/>
      <c r="D13" s="194"/>
      <c r="E13" s="195">
        <v>270</v>
      </c>
      <c r="F13" s="195">
        <v>50</v>
      </c>
      <c r="G13" s="195">
        <v>55</v>
      </c>
      <c r="H13" s="195">
        <v>55</v>
      </c>
      <c r="I13" s="195">
        <v>55</v>
      </c>
      <c r="J13" s="195">
        <v>55</v>
      </c>
      <c r="K13" s="185"/>
      <c r="L13" s="49"/>
      <c r="M13" s="49"/>
      <c r="N13" s="49"/>
      <c r="O13" s="49"/>
      <c r="P13" s="49"/>
      <c r="Q13" s="191"/>
    </row>
    <row r="14" spans="1:17" ht="14.25" customHeight="1">
      <c r="A14" s="68" t="s">
        <v>24</v>
      </c>
      <c r="B14" s="463" t="s">
        <v>40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5"/>
    </row>
    <row r="15" spans="1:17" ht="10.5" customHeight="1">
      <c r="A15" s="609" t="s">
        <v>26</v>
      </c>
      <c r="B15" s="387" t="s">
        <v>184</v>
      </c>
      <c r="C15" s="510" t="s">
        <v>177</v>
      </c>
      <c r="D15" s="555" t="s">
        <v>179</v>
      </c>
      <c r="E15" s="399">
        <v>35</v>
      </c>
      <c r="F15" s="399">
        <v>7</v>
      </c>
      <c r="G15" s="399">
        <v>7</v>
      </c>
      <c r="H15" s="399">
        <v>7</v>
      </c>
      <c r="I15" s="399">
        <v>7</v>
      </c>
      <c r="J15" s="399">
        <v>7</v>
      </c>
      <c r="K15" s="387" t="s">
        <v>183</v>
      </c>
      <c r="L15" s="614">
        <v>4</v>
      </c>
      <c r="M15" s="614">
        <v>5</v>
      </c>
      <c r="N15" s="614">
        <v>6</v>
      </c>
      <c r="O15" s="614">
        <v>7</v>
      </c>
      <c r="P15" s="614">
        <v>8</v>
      </c>
      <c r="Q15" s="427" t="s">
        <v>182</v>
      </c>
    </row>
    <row r="16" spans="1:17" ht="16.5" customHeight="1">
      <c r="A16" s="617"/>
      <c r="B16" s="388"/>
      <c r="C16" s="583"/>
      <c r="D16" s="621"/>
      <c r="E16" s="409"/>
      <c r="F16" s="409"/>
      <c r="G16" s="409"/>
      <c r="H16" s="409"/>
      <c r="I16" s="409"/>
      <c r="J16" s="409"/>
      <c r="K16" s="388"/>
      <c r="L16" s="615"/>
      <c r="M16" s="615"/>
      <c r="N16" s="615"/>
      <c r="O16" s="615"/>
      <c r="P16" s="615"/>
      <c r="Q16" s="455"/>
    </row>
    <row r="17" spans="1:17" ht="11.25" customHeight="1">
      <c r="A17" s="617"/>
      <c r="B17" s="388"/>
      <c r="C17" s="583"/>
      <c r="D17" s="621"/>
      <c r="E17" s="409"/>
      <c r="F17" s="409"/>
      <c r="G17" s="409"/>
      <c r="H17" s="409"/>
      <c r="I17" s="409"/>
      <c r="J17" s="409"/>
      <c r="K17" s="613"/>
      <c r="L17" s="616"/>
      <c r="M17" s="616"/>
      <c r="N17" s="616"/>
      <c r="O17" s="616"/>
      <c r="P17" s="616"/>
      <c r="Q17" s="455"/>
    </row>
    <row r="18" spans="1:17" ht="45">
      <c r="A18" s="610"/>
      <c r="B18" s="613"/>
      <c r="C18" s="584"/>
      <c r="D18" s="556"/>
      <c r="E18" s="400"/>
      <c r="F18" s="400"/>
      <c r="G18" s="400"/>
      <c r="H18" s="400"/>
      <c r="I18" s="400"/>
      <c r="J18" s="400"/>
      <c r="K18" s="185" t="s">
        <v>187</v>
      </c>
      <c r="L18" s="38">
        <v>450</v>
      </c>
      <c r="M18" s="38">
        <v>455</v>
      </c>
      <c r="N18" s="38">
        <v>460</v>
      </c>
      <c r="O18" s="49">
        <v>465</v>
      </c>
      <c r="P18" s="49">
        <v>470</v>
      </c>
      <c r="Q18" s="536"/>
    </row>
    <row r="19" spans="1:17" ht="46.5" customHeight="1" thickBot="1">
      <c r="A19" s="187" t="s">
        <v>41</v>
      </c>
      <c r="B19" s="196" t="s">
        <v>194</v>
      </c>
      <c r="C19" s="179" t="s">
        <v>178</v>
      </c>
      <c r="D19" s="177" t="s">
        <v>181</v>
      </c>
      <c r="E19" s="175">
        <v>38</v>
      </c>
      <c r="F19" s="175">
        <v>18</v>
      </c>
      <c r="G19" s="175">
        <v>5</v>
      </c>
      <c r="H19" s="184">
        <v>5</v>
      </c>
      <c r="I19" s="184">
        <v>5</v>
      </c>
      <c r="J19" s="184">
        <v>5</v>
      </c>
      <c r="K19" s="48" t="s">
        <v>185</v>
      </c>
      <c r="L19" s="47">
        <v>4</v>
      </c>
      <c r="M19" s="47">
        <v>5</v>
      </c>
      <c r="N19" s="47">
        <v>6</v>
      </c>
      <c r="O19" s="147">
        <v>6</v>
      </c>
      <c r="P19" s="147">
        <v>7</v>
      </c>
      <c r="Q19" s="177" t="s">
        <v>51</v>
      </c>
    </row>
    <row r="20" spans="1:17" ht="6" customHeight="1">
      <c r="A20" s="383"/>
      <c r="B20" s="457" t="s">
        <v>197</v>
      </c>
      <c r="C20" s="458"/>
      <c r="D20" s="619"/>
      <c r="E20" s="581">
        <f>SUM(F20:J21)</f>
        <v>73</v>
      </c>
      <c r="F20" s="581">
        <f>SUM(F15:F19)</f>
        <v>25</v>
      </c>
      <c r="G20" s="581">
        <v>12</v>
      </c>
      <c r="H20" s="590">
        <v>12</v>
      </c>
      <c r="I20" s="590">
        <v>12</v>
      </c>
      <c r="J20" s="590">
        <v>12</v>
      </c>
      <c r="K20" s="576"/>
      <c r="L20" s="383"/>
      <c r="M20" s="383"/>
      <c r="N20" s="383"/>
      <c r="O20" s="383"/>
      <c r="P20" s="383"/>
      <c r="Q20" s="383"/>
    </row>
    <row r="21" spans="1:17" ht="8.25" customHeight="1" thickBot="1">
      <c r="A21" s="383"/>
      <c r="B21" s="457"/>
      <c r="C21" s="458"/>
      <c r="D21" s="620"/>
      <c r="E21" s="582"/>
      <c r="F21" s="582"/>
      <c r="G21" s="582"/>
      <c r="H21" s="591"/>
      <c r="I21" s="591"/>
      <c r="J21" s="591"/>
      <c r="K21" s="576"/>
      <c r="L21" s="383"/>
      <c r="M21" s="383"/>
      <c r="N21" s="383"/>
      <c r="O21" s="383"/>
      <c r="P21" s="383"/>
      <c r="Q21" s="383"/>
    </row>
    <row r="22" spans="1:17" ht="15" customHeight="1">
      <c r="A22" s="458"/>
      <c r="B22" s="479" t="s">
        <v>196</v>
      </c>
      <c r="C22" s="482"/>
      <c r="D22" s="43" t="s">
        <v>11</v>
      </c>
      <c r="E22" s="622">
        <f>SUM(F22:J23)</f>
        <v>343</v>
      </c>
      <c r="F22" s="624">
        <v>75</v>
      </c>
      <c r="G22" s="622">
        <v>67</v>
      </c>
      <c r="H22" s="611">
        <v>67</v>
      </c>
      <c r="I22" s="611">
        <v>67</v>
      </c>
      <c r="J22" s="611">
        <v>67</v>
      </c>
      <c r="K22" s="576"/>
      <c r="L22" s="383"/>
      <c r="M22" s="383"/>
      <c r="N22" s="383"/>
      <c r="O22" s="383"/>
      <c r="P22" s="383"/>
      <c r="Q22" s="383"/>
    </row>
    <row r="23" spans="1:17" ht="21.75" customHeight="1" thickBot="1">
      <c r="A23" s="458"/>
      <c r="B23" s="480"/>
      <c r="C23" s="483"/>
      <c r="D23" s="44" t="s">
        <v>75</v>
      </c>
      <c r="E23" s="623"/>
      <c r="F23" s="625"/>
      <c r="G23" s="623"/>
      <c r="H23" s="612"/>
      <c r="I23" s="612"/>
      <c r="J23" s="612"/>
      <c r="K23" s="576"/>
      <c r="L23" s="383"/>
      <c r="M23" s="383"/>
      <c r="N23" s="383"/>
      <c r="O23" s="383"/>
      <c r="P23" s="383"/>
      <c r="Q23" s="383"/>
    </row>
    <row r="24" spans="1:17" ht="18.75" customHeight="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8.75" customHeight="1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8.75" customHeigh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8.75" customHeight="1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8.75" customHeight="1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8.75" customHeight="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8.75" customHeight="1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8.75" customHeight="1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.75" customHeight="1">
      <c r="A36" s="1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8.75" customHeigh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8.75" customHeigh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.75" customHeight="1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8.75" customHeight="1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8.75" customHeight="1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8.75" customHeight="1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8.75" customHeight="1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8.75" customHeight="1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8.75" customHeight="1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8.75" customHeight="1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8.75" customHeigh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8.75" customHeight="1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8.75" customHeight="1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8.75" customHeight="1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8.75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8.75" customHeight="1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8.75" customHeight="1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63" activePane="bottomLeft" state="frozen"/>
      <selection pane="topLeft" activeCell="A1" sqref="A1"/>
      <selection pane="bottomLeft" activeCell="B1" sqref="B1"/>
    </sheetView>
  </sheetViews>
  <sheetFormatPr defaultColWidth="19.7109375" defaultRowHeight="18.75" customHeight="1"/>
  <cols>
    <col min="1" max="1" width="6.57421875" style="1" customWidth="1"/>
    <col min="2" max="2" width="28.28125" style="1" customWidth="1"/>
    <col min="3" max="3" width="6.28125" style="88" customWidth="1"/>
    <col min="4" max="4" width="6.8515625" style="79" customWidth="1"/>
    <col min="5" max="5" width="8.00390625" style="79" customWidth="1"/>
    <col min="6" max="7" width="8.28125" style="79" customWidth="1"/>
    <col min="8" max="10" width="8.421875" style="79" customWidth="1"/>
    <col min="11" max="11" width="23.421875" style="104" customWidth="1"/>
    <col min="12" max="16" width="5.00390625" style="79" customWidth="1"/>
    <col min="17" max="17" width="19.00390625" style="3" customWidth="1"/>
    <col min="18" max="16384" width="19.7109375" style="1" customWidth="1"/>
  </cols>
  <sheetData>
    <row r="1" spans="1:17" ht="25.5" customHeight="1">
      <c r="A1" s="33"/>
      <c r="B1" s="33"/>
      <c r="C1" s="87"/>
      <c r="D1" s="72"/>
      <c r="E1" s="72"/>
      <c r="F1" s="72"/>
      <c r="H1" s="119"/>
      <c r="I1" s="119"/>
      <c r="J1" s="119"/>
      <c r="K1" s="119"/>
      <c r="L1" s="462" t="s">
        <v>299</v>
      </c>
      <c r="M1" s="462"/>
      <c r="N1" s="462"/>
      <c r="O1" s="462"/>
      <c r="P1" s="462"/>
      <c r="Q1" s="462"/>
    </row>
    <row r="2" spans="1:17" ht="28.5" customHeight="1">
      <c r="A2" s="508" t="s">
        <v>157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10.5" customHeight="1">
      <c r="A3" s="33"/>
      <c r="B3" s="33"/>
      <c r="C3" s="87"/>
      <c r="D3" s="72"/>
      <c r="E3" s="72"/>
      <c r="F3" s="72"/>
      <c r="G3" s="72"/>
      <c r="H3" s="72"/>
      <c r="I3" s="72"/>
      <c r="J3" s="72"/>
      <c r="K3" s="102"/>
      <c r="L3" s="72"/>
      <c r="M3" s="72"/>
      <c r="N3" s="72"/>
      <c r="O3" s="72"/>
      <c r="P3" s="72"/>
      <c r="Q3" s="162" t="s">
        <v>7</v>
      </c>
    </row>
    <row r="4" spans="1:17" s="39" customFormat="1" ht="40.5" customHeight="1">
      <c r="A4" s="509" t="s">
        <v>16</v>
      </c>
      <c r="B4" s="502" t="s">
        <v>15</v>
      </c>
      <c r="C4" s="509" t="s">
        <v>8</v>
      </c>
      <c r="D4" s="509" t="s">
        <v>9</v>
      </c>
      <c r="E4" s="504" t="s">
        <v>0</v>
      </c>
      <c r="F4" s="505"/>
      <c r="G4" s="505"/>
      <c r="H4" s="505"/>
      <c r="I4" s="505"/>
      <c r="J4" s="506"/>
      <c r="K4" s="504" t="s">
        <v>17</v>
      </c>
      <c r="L4" s="505"/>
      <c r="M4" s="505"/>
      <c r="N4" s="505"/>
      <c r="O4" s="505"/>
      <c r="P4" s="506"/>
      <c r="Q4" s="502" t="s">
        <v>14</v>
      </c>
    </row>
    <row r="5" spans="1:17" s="39" customFormat="1" ht="14.25" customHeight="1">
      <c r="A5" s="509"/>
      <c r="B5" s="503"/>
      <c r="C5" s="509"/>
      <c r="D5" s="509"/>
      <c r="E5" s="157" t="s">
        <v>1</v>
      </c>
      <c r="F5" s="157" t="s">
        <v>2</v>
      </c>
      <c r="G5" s="157" t="s">
        <v>3</v>
      </c>
      <c r="H5" s="157" t="s">
        <v>57</v>
      </c>
      <c r="I5" s="157" t="s">
        <v>155</v>
      </c>
      <c r="J5" s="157" t="s">
        <v>156</v>
      </c>
      <c r="K5" s="157" t="s">
        <v>4</v>
      </c>
      <c r="L5" s="157">
        <v>2014</v>
      </c>
      <c r="M5" s="157">
        <v>2015</v>
      </c>
      <c r="N5" s="157">
        <v>2016</v>
      </c>
      <c r="O5" s="157">
        <v>2017</v>
      </c>
      <c r="P5" s="157">
        <v>2018</v>
      </c>
      <c r="Q5" s="503"/>
    </row>
    <row r="6" spans="1:17" s="34" customFormat="1" ht="9.75" customHeight="1">
      <c r="A6" s="311">
        <v>1</v>
      </c>
      <c r="B6" s="311">
        <v>2</v>
      </c>
      <c r="C6" s="311">
        <v>3</v>
      </c>
      <c r="D6" s="311">
        <v>4</v>
      </c>
      <c r="E6" s="311">
        <v>5</v>
      </c>
      <c r="F6" s="311">
        <v>6</v>
      </c>
      <c r="G6" s="311">
        <v>7</v>
      </c>
      <c r="H6" s="311">
        <v>8</v>
      </c>
      <c r="I6" s="311">
        <v>9</v>
      </c>
      <c r="J6" s="311">
        <v>10</v>
      </c>
      <c r="K6" s="311">
        <v>11</v>
      </c>
      <c r="L6" s="311">
        <v>12</v>
      </c>
      <c r="M6" s="311">
        <v>13</v>
      </c>
      <c r="N6" s="311">
        <v>14</v>
      </c>
      <c r="O6" s="311">
        <v>15</v>
      </c>
      <c r="P6" s="311">
        <v>16</v>
      </c>
      <c r="Q6" s="311">
        <v>17</v>
      </c>
    </row>
    <row r="7" spans="1:17" ht="11.25" customHeight="1">
      <c r="A7" s="311"/>
      <c r="B7" s="507" t="s">
        <v>44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17" ht="13.5" customHeight="1">
      <c r="A8" s="45">
        <v>1</v>
      </c>
      <c r="B8" s="457" t="s">
        <v>79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</row>
    <row r="9" spans="1:17" ht="22.5" customHeight="1">
      <c r="A9" s="427" t="s">
        <v>19</v>
      </c>
      <c r="B9" s="387" t="s">
        <v>45</v>
      </c>
      <c r="C9" s="510" t="s">
        <v>161</v>
      </c>
      <c r="D9" s="294" t="s">
        <v>249</v>
      </c>
      <c r="E9" s="334">
        <f aca="true" t="shared" si="0" ref="E9:J9">E10</f>
        <v>11120.5</v>
      </c>
      <c r="F9" s="334">
        <f t="shared" si="0"/>
        <v>8761</v>
      </c>
      <c r="G9" s="334">
        <f t="shared" si="0"/>
        <v>2359.5</v>
      </c>
      <c r="H9" s="334">
        <f t="shared" si="0"/>
        <v>0</v>
      </c>
      <c r="I9" s="334">
        <f t="shared" si="0"/>
        <v>0</v>
      </c>
      <c r="J9" s="334">
        <f t="shared" si="0"/>
        <v>0</v>
      </c>
      <c r="K9" s="406" t="s">
        <v>248</v>
      </c>
      <c r="L9" s="417" t="s">
        <v>236</v>
      </c>
      <c r="M9" s="417" t="s">
        <v>236</v>
      </c>
      <c r="N9" s="417" t="s">
        <v>213</v>
      </c>
      <c r="O9" s="417" t="s">
        <v>213</v>
      </c>
      <c r="P9" s="417" t="s">
        <v>213</v>
      </c>
      <c r="Q9" s="417" t="s">
        <v>63</v>
      </c>
    </row>
    <row r="10" spans="1:17" ht="6.75" customHeight="1">
      <c r="A10" s="452"/>
      <c r="B10" s="375"/>
      <c r="C10" s="375"/>
      <c r="D10" s="398" t="s">
        <v>5</v>
      </c>
      <c r="E10" s="405">
        <f>SUM(F10:J13)</f>
        <v>11120.5</v>
      </c>
      <c r="F10" s="405">
        <f>16163-6362-120-300-620</f>
        <v>8761</v>
      </c>
      <c r="G10" s="405">
        <v>2359.5</v>
      </c>
      <c r="H10" s="405">
        <v>0</v>
      </c>
      <c r="I10" s="405">
        <v>0</v>
      </c>
      <c r="J10" s="405">
        <v>0</v>
      </c>
      <c r="K10" s="446"/>
      <c r="L10" s="446"/>
      <c r="M10" s="446"/>
      <c r="N10" s="446"/>
      <c r="O10" s="446"/>
      <c r="P10" s="446"/>
      <c r="Q10" s="372"/>
    </row>
    <row r="11" spans="1:17" ht="6.75" customHeight="1">
      <c r="A11" s="452"/>
      <c r="B11" s="375"/>
      <c r="C11" s="375"/>
      <c r="D11" s="398"/>
      <c r="E11" s="405"/>
      <c r="F11" s="405"/>
      <c r="G11" s="405"/>
      <c r="H11" s="405"/>
      <c r="I11" s="405"/>
      <c r="J11" s="405"/>
      <c r="K11" s="446"/>
      <c r="L11" s="446"/>
      <c r="M11" s="446"/>
      <c r="N11" s="446"/>
      <c r="O11" s="446"/>
      <c r="P11" s="446"/>
      <c r="Q11" s="372"/>
    </row>
    <row r="12" spans="1:17" ht="10.5" customHeight="1">
      <c r="A12" s="452"/>
      <c r="B12" s="375"/>
      <c r="C12" s="375"/>
      <c r="D12" s="398"/>
      <c r="E12" s="405"/>
      <c r="F12" s="405"/>
      <c r="G12" s="405"/>
      <c r="H12" s="405"/>
      <c r="I12" s="405"/>
      <c r="J12" s="405"/>
      <c r="K12" s="446"/>
      <c r="L12" s="446"/>
      <c r="M12" s="446"/>
      <c r="N12" s="446"/>
      <c r="O12" s="446"/>
      <c r="P12" s="446"/>
      <c r="Q12" s="372"/>
    </row>
    <row r="13" spans="1:17" ht="8.25" customHeight="1">
      <c r="A13" s="403"/>
      <c r="B13" s="376"/>
      <c r="C13" s="376"/>
      <c r="D13" s="398"/>
      <c r="E13" s="405"/>
      <c r="F13" s="405"/>
      <c r="G13" s="405"/>
      <c r="H13" s="405"/>
      <c r="I13" s="405"/>
      <c r="J13" s="405"/>
      <c r="K13" s="446"/>
      <c r="L13" s="446"/>
      <c r="M13" s="446"/>
      <c r="N13" s="446"/>
      <c r="O13" s="446"/>
      <c r="P13" s="446"/>
      <c r="Q13" s="372"/>
    </row>
    <row r="14" spans="1:17" ht="15" customHeight="1">
      <c r="A14" s="402"/>
      <c r="B14" s="477" t="s">
        <v>23</v>
      </c>
      <c r="C14" s="385"/>
      <c r="D14" s="532" t="s">
        <v>249</v>
      </c>
      <c r="E14" s="520">
        <f>SUM(F14:J15)</f>
        <v>11120.5</v>
      </c>
      <c r="F14" s="442">
        <f>SUM(F16:F17)</f>
        <v>8761</v>
      </c>
      <c r="G14" s="442">
        <f>SUM(G16:G17)</f>
        <v>2359.5</v>
      </c>
      <c r="H14" s="442">
        <f>SUM(H16:H17)</f>
        <v>0</v>
      </c>
      <c r="I14" s="442">
        <f>SUM(I16:I17)</f>
        <v>0</v>
      </c>
      <c r="J14" s="442">
        <f>SUM(J16:J17)</f>
        <v>0</v>
      </c>
      <c r="K14" s="385"/>
      <c r="L14" s="385"/>
      <c r="M14" s="385"/>
      <c r="N14" s="385"/>
      <c r="O14" s="385"/>
      <c r="P14" s="385"/>
      <c r="Q14" s="385"/>
    </row>
    <row r="15" spans="1:17" ht="10.5" customHeight="1">
      <c r="A15" s="402"/>
      <c r="B15" s="478"/>
      <c r="C15" s="385"/>
      <c r="D15" s="533"/>
      <c r="E15" s="442"/>
      <c r="F15" s="424"/>
      <c r="G15" s="424"/>
      <c r="H15" s="424"/>
      <c r="I15" s="424"/>
      <c r="J15" s="424"/>
      <c r="K15" s="385"/>
      <c r="L15" s="385"/>
      <c r="M15" s="385"/>
      <c r="N15" s="385"/>
      <c r="O15" s="385"/>
      <c r="P15" s="385"/>
      <c r="Q15" s="385"/>
    </row>
    <row r="16" spans="1:17" ht="13.5" customHeight="1">
      <c r="A16" s="402"/>
      <c r="B16" s="478"/>
      <c r="C16" s="385"/>
      <c r="D16" s="230" t="s">
        <v>5</v>
      </c>
      <c r="E16" s="319">
        <f>SUM(F16:J16)</f>
        <v>11120.5</v>
      </c>
      <c r="F16" s="319">
        <f>SUM(F10,F68)</f>
        <v>8761</v>
      </c>
      <c r="G16" s="319">
        <f>SUM(G10,G68)</f>
        <v>2359.5</v>
      </c>
      <c r="H16" s="319">
        <f>SUM(H10,H68)</f>
        <v>0</v>
      </c>
      <c r="I16" s="319">
        <f>SUM(I10,I68)</f>
        <v>0</v>
      </c>
      <c r="J16" s="319">
        <f>SUM(J10,J68)</f>
        <v>0</v>
      </c>
      <c r="K16" s="385"/>
      <c r="L16" s="385"/>
      <c r="M16" s="385"/>
      <c r="N16" s="385"/>
      <c r="O16" s="385"/>
      <c r="P16" s="385"/>
      <c r="Q16" s="385"/>
    </row>
    <row r="17" spans="1:17" ht="13.5" customHeight="1">
      <c r="A17" s="403"/>
      <c r="B17" s="376"/>
      <c r="C17" s="386"/>
      <c r="D17" s="313" t="s">
        <v>6</v>
      </c>
      <c r="E17" s="310">
        <f>SUM(F17:J17)</f>
        <v>0</v>
      </c>
      <c r="F17" s="310">
        <f>F67</f>
        <v>0</v>
      </c>
      <c r="G17" s="310">
        <v>0</v>
      </c>
      <c r="H17" s="310">
        <f>H67</f>
        <v>0</v>
      </c>
      <c r="I17" s="310">
        <f>I67</f>
        <v>0</v>
      </c>
      <c r="J17" s="310">
        <f>J67</f>
        <v>0</v>
      </c>
      <c r="K17" s="386"/>
      <c r="L17" s="386"/>
      <c r="M17" s="386"/>
      <c r="N17" s="386"/>
      <c r="O17" s="386"/>
      <c r="P17" s="386"/>
      <c r="Q17" s="386"/>
    </row>
    <row r="18" spans="1:17" ht="16.5" customHeight="1">
      <c r="A18" s="40" t="s">
        <v>24</v>
      </c>
      <c r="B18" s="463" t="s">
        <v>80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5"/>
    </row>
    <row r="19" spans="1:17" ht="24" customHeight="1">
      <c r="A19" s="427" t="s">
        <v>26</v>
      </c>
      <c r="B19" s="387" t="s">
        <v>46</v>
      </c>
      <c r="C19" s="510" t="s">
        <v>161</v>
      </c>
      <c r="D19" s="327" t="s">
        <v>249</v>
      </c>
      <c r="E19" s="24" t="s">
        <v>251</v>
      </c>
      <c r="F19" s="24" t="s">
        <v>252</v>
      </c>
      <c r="G19" s="24" t="s">
        <v>253</v>
      </c>
      <c r="H19" s="24" t="s">
        <v>253</v>
      </c>
      <c r="I19" s="24" t="s">
        <v>253</v>
      </c>
      <c r="J19" s="24" t="s">
        <v>253</v>
      </c>
      <c r="K19" s="387" t="s">
        <v>250</v>
      </c>
      <c r="L19" s="417" t="s">
        <v>240</v>
      </c>
      <c r="M19" s="417" t="s">
        <v>240</v>
      </c>
      <c r="N19" s="417" t="s">
        <v>240</v>
      </c>
      <c r="O19" s="417" t="s">
        <v>240</v>
      </c>
      <c r="P19" s="417" t="s">
        <v>240</v>
      </c>
      <c r="Q19" s="427" t="s">
        <v>136</v>
      </c>
    </row>
    <row r="20" spans="1:17" ht="16.5" customHeight="1">
      <c r="A20" s="453"/>
      <c r="B20" s="496"/>
      <c r="C20" s="511"/>
      <c r="D20" s="371" t="s">
        <v>5</v>
      </c>
      <c r="E20" s="399">
        <f>SUM(F20:J21)</f>
        <v>1040</v>
      </c>
      <c r="F20" s="399">
        <v>240</v>
      </c>
      <c r="G20" s="399">
        <v>200</v>
      </c>
      <c r="H20" s="399">
        <v>200</v>
      </c>
      <c r="I20" s="399">
        <v>200</v>
      </c>
      <c r="J20" s="399">
        <v>200</v>
      </c>
      <c r="K20" s="496"/>
      <c r="L20" s="420"/>
      <c r="M20" s="420"/>
      <c r="N20" s="420"/>
      <c r="O20" s="420"/>
      <c r="P20" s="420"/>
      <c r="Q20" s="511"/>
    </row>
    <row r="21" spans="1:17" ht="6" customHeight="1">
      <c r="A21" s="453"/>
      <c r="B21" s="496"/>
      <c r="C21" s="511"/>
      <c r="D21" s="487"/>
      <c r="E21" s="400"/>
      <c r="F21" s="400"/>
      <c r="G21" s="400"/>
      <c r="H21" s="400"/>
      <c r="I21" s="400"/>
      <c r="J21" s="400"/>
      <c r="K21" s="496"/>
      <c r="L21" s="420"/>
      <c r="M21" s="420"/>
      <c r="N21" s="420"/>
      <c r="O21" s="420"/>
      <c r="P21" s="420"/>
      <c r="Q21" s="511"/>
    </row>
    <row r="22" spans="1:17" ht="16.5" customHeight="1">
      <c r="A22" s="453"/>
      <c r="B22" s="496"/>
      <c r="C22" s="511"/>
      <c r="D22" s="398" t="s">
        <v>6</v>
      </c>
      <c r="E22" s="399">
        <f>SUM(F22:J23)</f>
        <v>0</v>
      </c>
      <c r="F22" s="382">
        <v>0</v>
      </c>
      <c r="G22" s="382">
        <v>0</v>
      </c>
      <c r="H22" s="382">
        <v>0</v>
      </c>
      <c r="I22" s="382">
        <v>0</v>
      </c>
      <c r="J22" s="382">
        <v>0</v>
      </c>
      <c r="K22" s="496"/>
      <c r="L22" s="420"/>
      <c r="M22" s="420"/>
      <c r="N22" s="420"/>
      <c r="O22" s="420"/>
      <c r="P22" s="420"/>
      <c r="Q22" s="511"/>
    </row>
    <row r="23" spans="1:17" ht="8.25" customHeight="1" thickBot="1">
      <c r="A23" s="454"/>
      <c r="B23" s="497"/>
      <c r="C23" s="512"/>
      <c r="D23" s="398"/>
      <c r="E23" s="400"/>
      <c r="F23" s="382"/>
      <c r="G23" s="382"/>
      <c r="H23" s="382"/>
      <c r="I23" s="382"/>
      <c r="J23" s="382"/>
      <c r="K23" s="497"/>
      <c r="L23" s="421"/>
      <c r="M23" s="421"/>
      <c r="N23" s="421"/>
      <c r="O23" s="421"/>
      <c r="P23" s="421"/>
      <c r="Q23" s="512"/>
    </row>
    <row r="24" spans="1:17" ht="12.75" customHeight="1">
      <c r="A24" s="383"/>
      <c r="B24" s="457" t="s">
        <v>43</v>
      </c>
      <c r="C24" s="458"/>
      <c r="D24" s="394" t="s">
        <v>249</v>
      </c>
      <c r="E24" s="441">
        <f>SUM(F24:J25)</f>
        <v>1040</v>
      </c>
      <c r="F24" s="441">
        <f>SUM(F20)</f>
        <v>240</v>
      </c>
      <c r="G24" s="441">
        <f>SUM(G20)</f>
        <v>200</v>
      </c>
      <c r="H24" s="443">
        <f>SUM(H20)</f>
        <v>200</v>
      </c>
      <c r="I24" s="443">
        <f>SUM(I20)</f>
        <v>200</v>
      </c>
      <c r="J24" s="443">
        <f>SUM(J20)</f>
        <v>200</v>
      </c>
      <c r="K24" s="412"/>
      <c r="L24" s="398"/>
      <c r="M24" s="398"/>
      <c r="N24" s="398"/>
      <c r="O24" s="398"/>
      <c r="P24" s="398"/>
      <c r="Q24" s="383"/>
    </row>
    <row r="25" spans="1:17" ht="9.75" customHeight="1">
      <c r="A25" s="383"/>
      <c r="B25" s="457"/>
      <c r="C25" s="458"/>
      <c r="D25" s="395"/>
      <c r="E25" s="442"/>
      <c r="F25" s="442"/>
      <c r="G25" s="442"/>
      <c r="H25" s="444"/>
      <c r="I25" s="444"/>
      <c r="J25" s="444"/>
      <c r="K25" s="412"/>
      <c r="L25" s="398"/>
      <c r="M25" s="398"/>
      <c r="N25" s="398"/>
      <c r="O25" s="398"/>
      <c r="P25" s="398"/>
      <c r="Q25" s="383"/>
    </row>
    <row r="26" spans="1:17" ht="12" customHeight="1">
      <c r="A26" s="383"/>
      <c r="B26" s="457"/>
      <c r="C26" s="458"/>
      <c r="D26" s="75" t="s">
        <v>5</v>
      </c>
      <c r="E26" s="310">
        <f>SUM(F26:J26)</f>
        <v>1040</v>
      </c>
      <c r="F26" s="310">
        <f>SUM(F20)</f>
        <v>240</v>
      </c>
      <c r="G26" s="310">
        <f>SUM(G20)</f>
        <v>200</v>
      </c>
      <c r="H26" s="80">
        <f>SUM(H20)</f>
        <v>200</v>
      </c>
      <c r="I26" s="80">
        <f>SUM(I20)</f>
        <v>200</v>
      </c>
      <c r="J26" s="80">
        <f>SUM(J20)</f>
        <v>200</v>
      </c>
      <c r="K26" s="412"/>
      <c r="L26" s="398"/>
      <c r="M26" s="398"/>
      <c r="N26" s="398"/>
      <c r="O26" s="398"/>
      <c r="P26" s="398"/>
      <c r="Q26" s="383"/>
    </row>
    <row r="27" spans="1:17" ht="11.25" customHeight="1" thickBot="1">
      <c r="A27" s="383"/>
      <c r="B27" s="457"/>
      <c r="C27" s="458"/>
      <c r="D27" s="76" t="s">
        <v>6</v>
      </c>
      <c r="E27" s="81">
        <f>SUM(F27:J27)</f>
        <v>0</v>
      </c>
      <c r="F27" s="81">
        <v>0</v>
      </c>
      <c r="G27" s="81">
        <v>0</v>
      </c>
      <c r="H27" s="82">
        <v>0</v>
      </c>
      <c r="I27" s="82">
        <v>0</v>
      </c>
      <c r="J27" s="82">
        <v>0</v>
      </c>
      <c r="K27" s="412"/>
      <c r="L27" s="398"/>
      <c r="M27" s="398"/>
      <c r="N27" s="398"/>
      <c r="O27" s="398"/>
      <c r="P27" s="398"/>
      <c r="Q27" s="383"/>
    </row>
    <row r="28" spans="1:17" ht="11.25" customHeight="1">
      <c r="A28" s="24" t="s">
        <v>28</v>
      </c>
      <c r="B28" s="463" t="s">
        <v>81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5"/>
    </row>
    <row r="29" spans="1:17" ht="24" customHeight="1">
      <c r="A29" s="427" t="s">
        <v>30</v>
      </c>
      <c r="B29" s="523" t="s">
        <v>47</v>
      </c>
      <c r="C29" s="383" t="s">
        <v>161</v>
      </c>
      <c r="D29" s="327" t="s">
        <v>249</v>
      </c>
      <c r="E29" s="24" t="s">
        <v>254</v>
      </c>
      <c r="F29" s="24" t="s">
        <v>243</v>
      </c>
      <c r="G29" s="24" t="s">
        <v>255</v>
      </c>
      <c r="H29" s="24" t="s">
        <v>255</v>
      </c>
      <c r="I29" s="24" t="s">
        <v>255</v>
      </c>
      <c r="J29" s="24" t="s">
        <v>255</v>
      </c>
      <c r="K29" s="387" t="s">
        <v>256</v>
      </c>
      <c r="L29" s="417" t="s">
        <v>236</v>
      </c>
      <c r="M29" s="417" t="s">
        <v>236</v>
      </c>
      <c r="N29" s="417" t="s">
        <v>236</v>
      </c>
      <c r="O29" s="417" t="s">
        <v>236</v>
      </c>
      <c r="P29" s="417" t="s">
        <v>236</v>
      </c>
      <c r="Q29" s="427" t="s">
        <v>136</v>
      </c>
    </row>
    <row r="30" spans="1:17" ht="16.5" customHeight="1">
      <c r="A30" s="453"/>
      <c r="B30" s="370"/>
      <c r="C30" s="384"/>
      <c r="D30" s="371" t="s">
        <v>5</v>
      </c>
      <c r="E30" s="399">
        <f>SUM(F30:J33)</f>
        <v>210</v>
      </c>
      <c r="F30" s="399">
        <v>70</v>
      </c>
      <c r="G30" s="399">
        <v>35</v>
      </c>
      <c r="H30" s="399">
        <v>35</v>
      </c>
      <c r="I30" s="399">
        <v>35</v>
      </c>
      <c r="J30" s="399">
        <v>35</v>
      </c>
      <c r="K30" s="511"/>
      <c r="L30" s="418"/>
      <c r="M30" s="418"/>
      <c r="N30" s="418"/>
      <c r="O30" s="418"/>
      <c r="P30" s="418"/>
      <c r="Q30" s="453"/>
    </row>
    <row r="31" spans="1:17" ht="1.5" customHeight="1">
      <c r="A31" s="453"/>
      <c r="B31" s="370"/>
      <c r="C31" s="384"/>
      <c r="D31" s="430"/>
      <c r="E31" s="409"/>
      <c r="F31" s="409"/>
      <c r="G31" s="409"/>
      <c r="H31" s="409"/>
      <c r="I31" s="409"/>
      <c r="J31" s="409"/>
      <c r="K31" s="512"/>
      <c r="L31" s="416"/>
      <c r="M31" s="416"/>
      <c r="N31" s="416"/>
      <c r="O31" s="416"/>
      <c r="P31" s="416"/>
      <c r="Q31" s="453"/>
    </row>
    <row r="32" spans="1:17" ht="16.5" customHeight="1">
      <c r="A32" s="453"/>
      <c r="B32" s="370"/>
      <c r="C32" s="384"/>
      <c r="D32" s="430"/>
      <c r="E32" s="409"/>
      <c r="F32" s="409"/>
      <c r="G32" s="409"/>
      <c r="H32" s="409"/>
      <c r="I32" s="409"/>
      <c r="J32" s="409"/>
      <c r="K32" s="468" t="s">
        <v>257</v>
      </c>
      <c r="L32" s="396" t="s">
        <v>236</v>
      </c>
      <c r="M32" s="396" t="s">
        <v>236</v>
      </c>
      <c r="N32" s="396" t="s">
        <v>236</v>
      </c>
      <c r="O32" s="396" t="s">
        <v>236</v>
      </c>
      <c r="P32" s="396" t="s">
        <v>236</v>
      </c>
      <c r="Q32" s="453"/>
    </row>
    <row r="33" spans="1:17" ht="16.5" customHeight="1" thickBot="1">
      <c r="A33" s="454"/>
      <c r="B33" s="370"/>
      <c r="C33" s="384"/>
      <c r="D33" s="471"/>
      <c r="E33" s="440"/>
      <c r="F33" s="440"/>
      <c r="G33" s="440"/>
      <c r="H33" s="440"/>
      <c r="I33" s="440"/>
      <c r="J33" s="440"/>
      <c r="K33" s="468"/>
      <c r="L33" s="467"/>
      <c r="M33" s="467"/>
      <c r="N33" s="467"/>
      <c r="O33" s="467"/>
      <c r="P33" s="467"/>
      <c r="Q33" s="454"/>
    </row>
    <row r="34" spans="1:17" ht="10.5" customHeight="1">
      <c r="A34" s="383"/>
      <c r="B34" s="457" t="s">
        <v>33</v>
      </c>
      <c r="C34" s="458"/>
      <c r="D34" s="394" t="s">
        <v>249</v>
      </c>
      <c r="E34" s="441">
        <f>SUM(F34:J35)</f>
        <v>210</v>
      </c>
      <c r="F34" s="441">
        <f>SUM(F36:F37)</f>
        <v>70</v>
      </c>
      <c r="G34" s="441">
        <f>SUM(G36:G37)</f>
        <v>35</v>
      </c>
      <c r="H34" s="443">
        <f>SUM(H36:H37)</f>
        <v>35</v>
      </c>
      <c r="I34" s="443">
        <f>SUM(I36:I37)</f>
        <v>35</v>
      </c>
      <c r="J34" s="443">
        <f>SUM(J36:J37)</f>
        <v>35</v>
      </c>
      <c r="K34" s="412"/>
      <c r="L34" s="398"/>
      <c r="M34" s="398"/>
      <c r="N34" s="398"/>
      <c r="O34" s="398"/>
      <c r="P34" s="398"/>
      <c r="Q34" s="383"/>
    </row>
    <row r="35" spans="1:17" ht="10.5" customHeight="1">
      <c r="A35" s="383"/>
      <c r="B35" s="457"/>
      <c r="C35" s="458"/>
      <c r="D35" s="395"/>
      <c r="E35" s="442"/>
      <c r="F35" s="442"/>
      <c r="G35" s="442"/>
      <c r="H35" s="444"/>
      <c r="I35" s="444"/>
      <c r="J35" s="444"/>
      <c r="K35" s="412"/>
      <c r="L35" s="398"/>
      <c r="M35" s="398"/>
      <c r="N35" s="398"/>
      <c r="O35" s="398"/>
      <c r="P35" s="398"/>
      <c r="Q35" s="383"/>
    </row>
    <row r="36" spans="1:17" ht="10.5" customHeight="1">
      <c r="A36" s="383"/>
      <c r="B36" s="457"/>
      <c r="C36" s="458"/>
      <c r="D36" s="75" t="s">
        <v>5</v>
      </c>
      <c r="E36" s="310">
        <f>SUM(F36:J36)</f>
        <v>210</v>
      </c>
      <c r="F36" s="310">
        <f>SUM(F30)</f>
        <v>70</v>
      </c>
      <c r="G36" s="310">
        <f>SUM(G30)</f>
        <v>35</v>
      </c>
      <c r="H36" s="80">
        <f>SUM(H30)</f>
        <v>35</v>
      </c>
      <c r="I36" s="80">
        <f>SUM(I30)</f>
        <v>35</v>
      </c>
      <c r="J36" s="80">
        <f>SUM(J30)</f>
        <v>35</v>
      </c>
      <c r="K36" s="412"/>
      <c r="L36" s="398"/>
      <c r="M36" s="398"/>
      <c r="N36" s="398"/>
      <c r="O36" s="398"/>
      <c r="P36" s="398"/>
      <c r="Q36" s="383"/>
    </row>
    <row r="37" spans="1:17" ht="10.5" customHeight="1" thickBot="1">
      <c r="A37" s="383"/>
      <c r="B37" s="457"/>
      <c r="C37" s="458"/>
      <c r="D37" s="76" t="s">
        <v>6</v>
      </c>
      <c r="E37" s="310">
        <f>SUM(F37:J37)</f>
        <v>0</v>
      </c>
      <c r="F37" s="81">
        <f>SUM(F32)</f>
        <v>0</v>
      </c>
      <c r="G37" s="81">
        <f>SUM(G32)</f>
        <v>0</v>
      </c>
      <c r="H37" s="82">
        <f>SUM(H32)</f>
        <v>0</v>
      </c>
      <c r="I37" s="82">
        <f>SUM(I32)</f>
        <v>0</v>
      </c>
      <c r="J37" s="82">
        <f>SUM(J32)</f>
        <v>0</v>
      </c>
      <c r="K37" s="412"/>
      <c r="L37" s="398"/>
      <c r="M37" s="398"/>
      <c r="N37" s="398"/>
      <c r="O37" s="398"/>
      <c r="P37" s="398"/>
      <c r="Q37" s="383"/>
    </row>
    <row r="38" spans="1:17" ht="15.75" customHeight="1" thickBot="1">
      <c r="A38" s="24" t="s">
        <v>34</v>
      </c>
      <c r="B38" s="498" t="s">
        <v>147</v>
      </c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500"/>
    </row>
    <row r="39" spans="1:17" ht="23.25" customHeight="1">
      <c r="A39" s="427" t="s">
        <v>36</v>
      </c>
      <c r="B39" s="523" t="s">
        <v>83</v>
      </c>
      <c r="C39" s="383" t="s">
        <v>161</v>
      </c>
      <c r="D39" s="229" t="s">
        <v>207</v>
      </c>
      <c r="E39" s="24" t="s">
        <v>208</v>
      </c>
      <c r="F39" s="24" t="s">
        <v>209</v>
      </c>
      <c r="G39" s="24" t="s">
        <v>210</v>
      </c>
      <c r="H39" s="24" t="s">
        <v>211</v>
      </c>
      <c r="I39" s="24" t="s">
        <v>211</v>
      </c>
      <c r="J39" s="24" t="s">
        <v>211</v>
      </c>
      <c r="K39" s="406" t="s">
        <v>258</v>
      </c>
      <c r="L39" s="326"/>
      <c r="M39" s="326"/>
      <c r="N39" s="326"/>
      <c r="O39" s="326"/>
      <c r="P39" s="326"/>
      <c r="Q39" s="223"/>
    </row>
    <row r="40" spans="1:17" ht="11.25" customHeight="1">
      <c r="A40" s="453"/>
      <c r="B40" s="370"/>
      <c r="C40" s="384"/>
      <c r="D40" s="459" t="s">
        <v>212</v>
      </c>
      <c r="E40" s="399">
        <f>SUM(F40:J41)</f>
        <v>546.5</v>
      </c>
      <c r="F40" s="399">
        <f>SUM(F48,F45,F51)</f>
        <v>356.5</v>
      </c>
      <c r="G40" s="399">
        <f>SUM(G48,G45,G51)</f>
        <v>100</v>
      </c>
      <c r="H40" s="399">
        <f>SUM(H48,H45,H51)</f>
        <v>30</v>
      </c>
      <c r="I40" s="399">
        <f>SUM(I48,I45,I51)</f>
        <v>30</v>
      </c>
      <c r="J40" s="399">
        <f>SUM(J48,J45,J51)</f>
        <v>30</v>
      </c>
      <c r="K40" s="407"/>
      <c r="L40" s="380">
        <v>100</v>
      </c>
      <c r="M40" s="380">
        <v>100</v>
      </c>
      <c r="N40" s="380">
        <v>100</v>
      </c>
      <c r="O40" s="380">
        <v>100</v>
      </c>
      <c r="P40" s="380">
        <v>100</v>
      </c>
      <c r="Q40" s="448" t="s">
        <v>132</v>
      </c>
    </row>
    <row r="41" spans="1:17" ht="6" customHeight="1">
      <c r="A41" s="453"/>
      <c r="B41" s="370"/>
      <c r="C41" s="384"/>
      <c r="D41" s="460"/>
      <c r="E41" s="400"/>
      <c r="F41" s="400"/>
      <c r="G41" s="400"/>
      <c r="H41" s="400"/>
      <c r="I41" s="400"/>
      <c r="J41" s="400"/>
      <c r="K41" s="407"/>
      <c r="L41" s="381"/>
      <c r="M41" s="381"/>
      <c r="N41" s="381"/>
      <c r="O41" s="381"/>
      <c r="P41" s="381"/>
      <c r="Q41" s="449"/>
    </row>
    <row r="42" spans="1:17" ht="11.25" customHeight="1">
      <c r="A42" s="453"/>
      <c r="B42" s="370"/>
      <c r="C42" s="384"/>
      <c r="D42" s="460"/>
      <c r="E42" s="399">
        <f>SUM(F42:J43)</f>
        <v>755.4</v>
      </c>
      <c r="F42" s="382">
        <f>SUM(F49,F46,F52)</f>
        <v>465.4</v>
      </c>
      <c r="G42" s="423">
        <f>SUM(G49,G46,G52)</f>
        <v>200</v>
      </c>
      <c r="H42" s="423">
        <f>SUM(H49,H46,H52)</f>
        <v>30</v>
      </c>
      <c r="I42" s="423">
        <f>SUM(I49,I46,I52)</f>
        <v>30</v>
      </c>
      <c r="J42" s="423">
        <f>SUM(J49,J46,J52)</f>
        <v>30</v>
      </c>
      <c r="K42" s="407"/>
      <c r="L42" s="380">
        <v>100</v>
      </c>
      <c r="M42" s="380">
        <v>100</v>
      </c>
      <c r="N42" s="380">
        <v>100</v>
      </c>
      <c r="O42" s="380">
        <v>100</v>
      </c>
      <c r="P42" s="380">
        <v>100</v>
      </c>
      <c r="Q42" s="501" t="s">
        <v>131</v>
      </c>
    </row>
    <row r="43" spans="1:17" ht="6" customHeight="1" thickBot="1">
      <c r="A43" s="454"/>
      <c r="B43" s="370"/>
      <c r="C43" s="384"/>
      <c r="D43" s="461"/>
      <c r="E43" s="409"/>
      <c r="F43" s="423"/>
      <c r="G43" s="431"/>
      <c r="H43" s="431"/>
      <c r="I43" s="431"/>
      <c r="J43" s="431"/>
      <c r="K43" s="408"/>
      <c r="L43" s="381"/>
      <c r="M43" s="381"/>
      <c r="N43" s="381"/>
      <c r="O43" s="381"/>
      <c r="P43" s="381"/>
      <c r="Q43" s="501"/>
    </row>
    <row r="44" spans="1:17" ht="20.25" customHeight="1">
      <c r="A44" s="427" t="s">
        <v>82</v>
      </c>
      <c r="B44" s="387" t="s">
        <v>84</v>
      </c>
      <c r="C44" s="445" t="s">
        <v>161</v>
      </c>
      <c r="D44" s="229" t="s">
        <v>207</v>
      </c>
      <c r="E44" s="332">
        <f>SUM(F44:J44)</f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529" t="s">
        <v>258</v>
      </c>
      <c r="L44" s="340"/>
      <c r="M44" s="340"/>
      <c r="N44" s="340"/>
      <c r="O44" s="340"/>
      <c r="P44" s="340"/>
      <c r="Q44" s="331"/>
    </row>
    <row r="45" spans="1:17" ht="22.5" customHeight="1">
      <c r="A45" s="453"/>
      <c r="B45" s="496"/>
      <c r="C45" s="446"/>
      <c r="D45" s="313" t="s">
        <v>5</v>
      </c>
      <c r="E45" s="316">
        <f aca="true" t="shared" si="1" ref="E45:E52">SUM(F45:J45)</f>
        <v>0</v>
      </c>
      <c r="F45" s="304">
        <v>0</v>
      </c>
      <c r="G45" s="304">
        <v>0</v>
      </c>
      <c r="H45" s="304">
        <v>0</v>
      </c>
      <c r="I45" s="304">
        <v>0</v>
      </c>
      <c r="J45" s="304">
        <v>0</v>
      </c>
      <c r="K45" s="530"/>
      <c r="L45" s="340">
        <v>0</v>
      </c>
      <c r="M45" s="340">
        <v>0</v>
      </c>
      <c r="N45" s="340">
        <v>0</v>
      </c>
      <c r="O45" s="340">
        <v>0</v>
      </c>
      <c r="P45" s="340">
        <v>0</v>
      </c>
      <c r="Q45" s="224" t="s">
        <v>129</v>
      </c>
    </row>
    <row r="46" spans="1:17" ht="22.5" customHeight="1" thickBot="1">
      <c r="A46" s="454"/>
      <c r="B46" s="497"/>
      <c r="C46" s="447"/>
      <c r="D46" s="313" t="s">
        <v>5</v>
      </c>
      <c r="E46" s="316">
        <f t="shared" si="1"/>
        <v>0</v>
      </c>
      <c r="F46" s="304">
        <v>0</v>
      </c>
      <c r="G46" s="304">
        <v>0</v>
      </c>
      <c r="H46" s="304">
        <v>0</v>
      </c>
      <c r="I46" s="304">
        <v>0</v>
      </c>
      <c r="J46" s="304">
        <v>0</v>
      </c>
      <c r="K46" s="531"/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224" t="s">
        <v>130</v>
      </c>
    </row>
    <row r="47" spans="1:17" ht="22.5" customHeight="1">
      <c r="A47" s="427" t="s">
        <v>85</v>
      </c>
      <c r="B47" s="387" t="s">
        <v>86</v>
      </c>
      <c r="C47" s="445" t="s">
        <v>161</v>
      </c>
      <c r="D47" s="229" t="s">
        <v>207</v>
      </c>
      <c r="E47" s="332">
        <f aca="true" t="shared" si="2" ref="E47:J47">SUM(E48:E49)</f>
        <v>242.9</v>
      </c>
      <c r="F47" s="332">
        <f t="shared" si="2"/>
        <v>62.9</v>
      </c>
      <c r="G47" s="332">
        <f t="shared" si="2"/>
        <v>0</v>
      </c>
      <c r="H47" s="332">
        <f t="shared" si="2"/>
        <v>60</v>
      </c>
      <c r="I47" s="332">
        <f t="shared" si="2"/>
        <v>60</v>
      </c>
      <c r="J47" s="332">
        <f t="shared" si="2"/>
        <v>60</v>
      </c>
      <c r="K47" s="529" t="s">
        <v>258</v>
      </c>
      <c r="L47" s="340"/>
      <c r="M47" s="340"/>
      <c r="N47" s="340"/>
      <c r="O47" s="340"/>
      <c r="P47" s="340"/>
      <c r="Q47" s="224"/>
    </row>
    <row r="48" spans="1:17" ht="22.5" customHeight="1">
      <c r="A48" s="453"/>
      <c r="B48" s="496"/>
      <c r="C48" s="446"/>
      <c r="D48" s="313" t="s">
        <v>5</v>
      </c>
      <c r="E48" s="316">
        <f t="shared" si="1"/>
        <v>121.5</v>
      </c>
      <c r="F48" s="304">
        <v>31.5</v>
      </c>
      <c r="G48" s="310">
        <f>30-30</f>
        <v>0</v>
      </c>
      <c r="H48" s="310">
        <v>30</v>
      </c>
      <c r="I48" s="310">
        <v>30</v>
      </c>
      <c r="J48" s="310">
        <v>30</v>
      </c>
      <c r="K48" s="530"/>
      <c r="L48" s="340">
        <v>100</v>
      </c>
      <c r="M48" s="340">
        <v>0</v>
      </c>
      <c r="N48" s="340">
        <v>100</v>
      </c>
      <c r="O48" s="340">
        <v>100</v>
      </c>
      <c r="P48" s="340">
        <v>100</v>
      </c>
      <c r="Q48" s="224" t="s">
        <v>129</v>
      </c>
    </row>
    <row r="49" spans="1:17" ht="22.5" customHeight="1" thickBot="1">
      <c r="A49" s="454"/>
      <c r="B49" s="497"/>
      <c r="C49" s="447"/>
      <c r="D49" s="313" t="s">
        <v>5</v>
      </c>
      <c r="E49" s="316">
        <f t="shared" si="1"/>
        <v>121.4</v>
      </c>
      <c r="F49" s="310">
        <v>31.4</v>
      </c>
      <c r="G49" s="310">
        <f>30-30</f>
        <v>0</v>
      </c>
      <c r="H49" s="310">
        <v>30</v>
      </c>
      <c r="I49" s="310">
        <v>30</v>
      </c>
      <c r="J49" s="310">
        <v>30</v>
      </c>
      <c r="K49" s="531"/>
      <c r="L49" s="340">
        <v>100</v>
      </c>
      <c r="M49" s="340">
        <v>0</v>
      </c>
      <c r="N49" s="340">
        <v>100</v>
      </c>
      <c r="O49" s="340">
        <v>100</v>
      </c>
      <c r="P49" s="340">
        <v>100</v>
      </c>
      <c r="Q49" s="224" t="s">
        <v>130</v>
      </c>
    </row>
    <row r="50" spans="1:17" ht="22.5" customHeight="1">
      <c r="A50" s="427" t="s">
        <v>138</v>
      </c>
      <c r="B50" s="387" t="s">
        <v>139</v>
      </c>
      <c r="C50" s="445" t="s">
        <v>161</v>
      </c>
      <c r="D50" s="229" t="s">
        <v>207</v>
      </c>
      <c r="E50" s="305">
        <v>1059</v>
      </c>
      <c r="F50" s="334">
        <v>759</v>
      </c>
      <c r="G50" s="334">
        <v>300</v>
      </c>
      <c r="H50" s="70">
        <v>0</v>
      </c>
      <c r="I50" s="70">
        <v>0</v>
      </c>
      <c r="J50" s="70">
        <v>0</v>
      </c>
      <c r="K50" s="529" t="s">
        <v>258</v>
      </c>
      <c r="L50" s="340"/>
      <c r="M50" s="340"/>
      <c r="N50" s="340"/>
      <c r="O50" s="340"/>
      <c r="P50" s="340"/>
      <c r="Q50" s="224"/>
    </row>
    <row r="51" spans="1:17" ht="21.75" customHeight="1">
      <c r="A51" s="453"/>
      <c r="B51" s="496"/>
      <c r="C51" s="446"/>
      <c r="D51" s="308" t="s">
        <v>5</v>
      </c>
      <c r="E51" s="314">
        <f t="shared" si="1"/>
        <v>425</v>
      </c>
      <c r="F51" s="319">
        <v>325</v>
      </c>
      <c r="G51" s="319">
        <v>100</v>
      </c>
      <c r="H51" s="319">
        <v>0</v>
      </c>
      <c r="I51" s="319">
        <v>0</v>
      </c>
      <c r="J51" s="319">
        <v>0</v>
      </c>
      <c r="K51" s="530"/>
      <c r="L51" s="340">
        <v>100</v>
      </c>
      <c r="M51" s="340">
        <v>100</v>
      </c>
      <c r="N51" s="340">
        <v>0</v>
      </c>
      <c r="O51" s="340">
        <v>0</v>
      </c>
      <c r="P51" s="340">
        <v>0</v>
      </c>
      <c r="Q51" s="224" t="s">
        <v>129</v>
      </c>
    </row>
    <row r="52" spans="1:17" ht="21.75" customHeight="1">
      <c r="A52" s="454"/>
      <c r="B52" s="497"/>
      <c r="C52" s="447"/>
      <c r="D52" s="308" t="s">
        <v>5</v>
      </c>
      <c r="E52" s="314">
        <f t="shared" si="1"/>
        <v>634</v>
      </c>
      <c r="F52" s="319">
        <v>434</v>
      </c>
      <c r="G52" s="319">
        <v>200</v>
      </c>
      <c r="H52" s="319">
        <v>0</v>
      </c>
      <c r="I52" s="319">
        <v>0</v>
      </c>
      <c r="J52" s="319">
        <v>0</v>
      </c>
      <c r="K52" s="531"/>
      <c r="L52" s="340">
        <v>100</v>
      </c>
      <c r="M52" s="340">
        <v>100</v>
      </c>
      <c r="N52" s="340">
        <v>0</v>
      </c>
      <c r="O52" s="340">
        <v>0</v>
      </c>
      <c r="P52" s="340">
        <v>0</v>
      </c>
      <c r="Q52" s="224" t="s">
        <v>130</v>
      </c>
    </row>
    <row r="53" spans="1:17" ht="6.75" customHeight="1">
      <c r="A53" s="427" t="s">
        <v>64</v>
      </c>
      <c r="B53" s="387" t="s">
        <v>89</v>
      </c>
      <c r="C53" s="445" t="s">
        <v>161</v>
      </c>
      <c r="D53" s="364" t="s">
        <v>259</v>
      </c>
      <c r="E53" s="366">
        <f>SUM(F53:J56)</f>
        <v>1520.9</v>
      </c>
      <c r="F53" s="366">
        <f>SUM(F59,F61,F64)</f>
        <v>260.8</v>
      </c>
      <c r="G53" s="366">
        <f>SUM(G56:G57)</f>
        <v>419.3</v>
      </c>
      <c r="H53" s="366">
        <f>SUM(H56:H57)</f>
        <v>80</v>
      </c>
      <c r="I53" s="366">
        <f>SUM(I56:I57)</f>
        <v>80</v>
      </c>
      <c r="J53" s="366">
        <f>SUM(J56:J57)</f>
        <v>80</v>
      </c>
      <c r="K53" s="406"/>
      <c r="L53" s="396"/>
      <c r="M53" s="396"/>
      <c r="N53" s="396"/>
      <c r="O53" s="396"/>
      <c r="P53" s="396"/>
      <c r="Q53" s="501"/>
    </row>
    <row r="54" spans="1:17" ht="6.75" customHeight="1">
      <c r="A54" s="455"/>
      <c r="B54" s="388"/>
      <c r="C54" s="452"/>
      <c r="D54" s="365"/>
      <c r="E54" s="367"/>
      <c r="F54" s="367"/>
      <c r="G54" s="367"/>
      <c r="H54" s="367"/>
      <c r="I54" s="367"/>
      <c r="J54" s="367"/>
      <c r="K54" s="407"/>
      <c r="L54" s="467"/>
      <c r="M54" s="467"/>
      <c r="N54" s="467"/>
      <c r="O54" s="467"/>
      <c r="P54" s="467"/>
      <c r="Q54" s="535"/>
    </row>
    <row r="55" spans="1:17" ht="6.75" customHeight="1">
      <c r="A55" s="455"/>
      <c r="B55" s="388"/>
      <c r="C55" s="452"/>
      <c r="D55" s="365"/>
      <c r="E55" s="368"/>
      <c r="F55" s="368"/>
      <c r="G55" s="368"/>
      <c r="H55" s="368"/>
      <c r="I55" s="368"/>
      <c r="J55" s="368"/>
      <c r="K55" s="407"/>
      <c r="L55" s="467"/>
      <c r="M55" s="467"/>
      <c r="N55" s="467"/>
      <c r="O55" s="467"/>
      <c r="P55" s="467"/>
      <c r="Q55" s="535"/>
    </row>
    <row r="56" spans="1:17" ht="17.25" customHeight="1">
      <c r="A56" s="455"/>
      <c r="B56" s="388"/>
      <c r="C56" s="452"/>
      <c r="D56" s="228" t="s">
        <v>5</v>
      </c>
      <c r="E56" s="306">
        <f>E53</f>
        <v>1520.9</v>
      </c>
      <c r="F56" s="306">
        <f>F53</f>
        <v>260.8</v>
      </c>
      <c r="G56" s="306">
        <f>SUM(G59,G61,G64)</f>
        <v>100</v>
      </c>
      <c r="H56" s="306">
        <f>H61</f>
        <v>80</v>
      </c>
      <c r="I56" s="306">
        <f>I61</f>
        <v>80</v>
      </c>
      <c r="J56" s="306">
        <f>J61</f>
        <v>80</v>
      </c>
      <c r="K56" s="407"/>
      <c r="L56" s="467"/>
      <c r="M56" s="467"/>
      <c r="N56" s="467"/>
      <c r="O56" s="467"/>
      <c r="P56" s="467"/>
      <c r="Q56" s="535"/>
    </row>
    <row r="57" spans="1:17" ht="17.25" customHeight="1">
      <c r="A57" s="429"/>
      <c r="B57" s="390"/>
      <c r="C57" s="403"/>
      <c r="D57" s="310" t="s">
        <v>6</v>
      </c>
      <c r="E57" s="310">
        <f aca="true" t="shared" si="3" ref="E57:J57">E67</f>
        <v>319.3</v>
      </c>
      <c r="F57" s="310">
        <f t="shared" si="3"/>
        <v>0</v>
      </c>
      <c r="G57" s="310">
        <f t="shared" si="3"/>
        <v>319.3</v>
      </c>
      <c r="H57" s="310">
        <f t="shared" si="3"/>
        <v>0</v>
      </c>
      <c r="I57" s="310">
        <f t="shared" si="3"/>
        <v>0</v>
      </c>
      <c r="J57" s="310">
        <f t="shared" si="3"/>
        <v>0</v>
      </c>
      <c r="K57" s="408"/>
      <c r="L57" s="467"/>
      <c r="M57" s="467"/>
      <c r="N57" s="467"/>
      <c r="O57" s="467"/>
      <c r="P57" s="467"/>
      <c r="Q57" s="535"/>
    </row>
    <row r="58" spans="1:17" ht="24.75" customHeight="1">
      <c r="A58" s="427" t="s">
        <v>87</v>
      </c>
      <c r="B58" s="387" t="s">
        <v>84</v>
      </c>
      <c r="C58" s="445" t="s">
        <v>161</v>
      </c>
      <c r="D58" s="284" t="s">
        <v>207</v>
      </c>
      <c r="E58" s="307">
        <f aca="true" t="shared" si="4" ref="E58:J58">E59</f>
        <v>104.4</v>
      </c>
      <c r="F58" s="307">
        <f t="shared" si="4"/>
        <v>104.4</v>
      </c>
      <c r="G58" s="307">
        <f t="shared" si="4"/>
        <v>0</v>
      </c>
      <c r="H58" s="307">
        <f t="shared" si="4"/>
        <v>0</v>
      </c>
      <c r="I58" s="307">
        <f t="shared" si="4"/>
        <v>0</v>
      </c>
      <c r="J58" s="307">
        <f t="shared" si="4"/>
        <v>0</v>
      </c>
      <c r="K58" s="425" t="s">
        <v>261</v>
      </c>
      <c r="L58" s="396" t="s">
        <v>236</v>
      </c>
      <c r="M58" s="396" t="s">
        <v>213</v>
      </c>
      <c r="N58" s="396" t="s">
        <v>213</v>
      </c>
      <c r="O58" s="396" t="s">
        <v>213</v>
      </c>
      <c r="P58" s="396" t="s">
        <v>213</v>
      </c>
      <c r="Q58" s="456" t="s">
        <v>51</v>
      </c>
    </row>
    <row r="59" spans="1:17" ht="11.25" customHeight="1">
      <c r="A59" s="428"/>
      <c r="B59" s="389"/>
      <c r="C59" s="452"/>
      <c r="D59" s="371" t="s">
        <v>5</v>
      </c>
      <c r="E59" s="409">
        <f>SUM(F59:J60)</f>
        <v>104.4</v>
      </c>
      <c r="F59" s="525">
        <v>104.4</v>
      </c>
      <c r="G59" s="432">
        <v>0</v>
      </c>
      <c r="H59" s="432">
        <v>0</v>
      </c>
      <c r="I59" s="432">
        <v>0</v>
      </c>
      <c r="J59" s="432">
        <v>0</v>
      </c>
      <c r="K59" s="425"/>
      <c r="L59" s="467"/>
      <c r="M59" s="467"/>
      <c r="N59" s="467"/>
      <c r="O59" s="467"/>
      <c r="P59" s="467"/>
      <c r="Q59" s="397"/>
    </row>
    <row r="60" spans="1:17" ht="12.75" customHeight="1" thickBot="1">
      <c r="A60" s="429"/>
      <c r="B60" s="390"/>
      <c r="C60" s="403"/>
      <c r="D60" s="487"/>
      <c r="E60" s="400"/>
      <c r="F60" s="436"/>
      <c r="G60" s="431"/>
      <c r="H60" s="431"/>
      <c r="I60" s="431"/>
      <c r="J60" s="431"/>
      <c r="K60" s="425"/>
      <c r="L60" s="467"/>
      <c r="M60" s="467"/>
      <c r="N60" s="467"/>
      <c r="O60" s="467"/>
      <c r="P60" s="467"/>
      <c r="Q60" s="397"/>
    </row>
    <row r="61" spans="1:17" ht="22.5" customHeight="1">
      <c r="A61" s="427" t="s">
        <v>88</v>
      </c>
      <c r="B61" s="387" t="s">
        <v>86</v>
      </c>
      <c r="C61" s="445" t="s">
        <v>161</v>
      </c>
      <c r="D61" s="229" t="s">
        <v>207</v>
      </c>
      <c r="E61" s="306">
        <f aca="true" t="shared" si="5" ref="E61:J61">E62</f>
        <v>332.8</v>
      </c>
      <c r="F61" s="306">
        <f t="shared" si="5"/>
        <v>92.8</v>
      </c>
      <c r="G61" s="306">
        <f t="shared" si="5"/>
        <v>0</v>
      </c>
      <c r="H61" s="306">
        <f t="shared" si="5"/>
        <v>80</v>
      </c>
      <c r="I61" s="306">
        <f t="shared" si="5"/>
        <v>80</v>
      </c>
      <c r="J61" s="306">
        <f t="shared" si="5"/>
        <v>80</v>
      </c>
      <c r="K61" s="425" t="s">
        <v>261</v>
      </c>
      <c r="L61" s="396" t="s">
        <v>236</v>
      </c>
      <c r="M61" s="396" t="s">
        <v>213</v>
      </c>
      <c r="N61" s="396" t="s">
        <v>236</v>
      </c>
      <c r="O61" s="396" t="s">
        <v>236</v>
      </c>
      <c r="P61" s="396" t="s">
        <v>236</v>
      </c>
      <c r="Q61" s="456" t="s">
        <v>51</v>
      </c>
    </row>
    <row r="62" spans="1:17" ht="12" customHeight="1">
      <c r="A62" s="428"/>
      <c r="B62" s="389"/>
      <c r="C62" s="452"/>
      <c r="D62" s="371" t="s">
        <v>5</v>
      </c>
      <c r="E62" s="399">
        <f>SUM(F62:J63)</f>
        <v>332.8</v>
      </c>
      <c r="F62" s="435">
        <v>92.8</v>
      </c>
      <c r="G62" s="423">
        <f>80-80</f>
        <v>0</v>
      </c>
      <c r="H62" s="423">
        <v>80</v>
      </c>
      <c r="I62" s="423">
        <v>80</v>
      </c>
      <c r="J62" s="423">
        <v>80</v>
      </c>
      <c r="K62" s="425"/>
      <c r="L62" s="467"/>
      <c r="M62" s="467"/>
      <c r="N62" s="467"/>
      <c r="O62" s="467"/>
      <c r="P62" s="467"/>
      <c r="Q62" s="397"/>
    </row>
    <row r="63" spans="1:17" ht="12.75" customHeight="1" thickBot="1">
      <c r="A63" s="429"/>
      <c r="B63" s="390"/>
      <c r="C63" s="403"/>
      <c r="D63" s="487"/>
      <c r="E63" s="400"/>
      <c r="F63" s="436"/>
      <c r="G63" s="431"/>
      <c r="H63" s="431"/>
      <c r="I63" s="431"/>
      <c r="J63" s="431"/>
      <c r="K63" s="425"/>
      <c r="L63" s="467"/>
      <c r="M63" s="467"/>
      <c r="N63" s="467"/>
      <c r="O63" s="467"/>
      <c r="P63" s="467"/>
      <c r="Q63" s="397"/>
    </row>
    <row r="64" spans="1:17" ht="21" customHeight="1">
      <c r="A64" s="427" t="s">
        <v>140</v>
      </c>
      <c r="B64" s="387" t="s">
        <v>139</v>
      </c>
      <c r="C64" s="445" t="s">
        <v>161</v>
      </c>
      <c r="D64" s="229" t="s">
        <v>207</v>
      </c>
      <c r="E64" s="332">
        <f aca="true" t="shared" si="6" ref="E64:J64">E65</f>
        <v>163.6</v>
      </c>
      <c r="F64" s="332">
        <f t="shared" si="6"/>
        <v>63.6</v>
      </c>
      <c r="G64" s="332">
        <f>G65</f>
        <v>100</v>
      </c>
      <c r="H64" s="332">
        <f t="shared" si="6"/>
        <v>0</v>
      </c>
      <c r="I64" s="332">
        <f t="shared" si="6"/>
        <v>0</v>
      </c>
      <c r="J64" s="332">
        <f t="shared" si="6"/>
        <v>0</v>
      </c>
      <c r="K64" s="406" t="s">
        <v>261</v>
      </c>
      <c r="L64" s="417" t="s">
        <v>236</v>
      </c>
      <c r="M64" s="417" t="s">
        <v>236</v>
      </c>
      <c r="N64" s="417" t="s">
        <v>213</v>
      </c>
      <c r="O64" s="417" t="s">
        <v>213</v>
      </c>
      <c r="P64" s="417" t="s">
        <v>213</v>
      </c>
      <c r="Q64" s="427" t="s">
        <v>51</v>
      </c>
    </row>
    <row r="65" spans="1:17" ht="13.5" customHeight="1">
      <c r="A65" s="470"/>
      <c r="B65" s="470"/>
      <c r="C65" s="470"/>
      <c r="D65" s="323" t="s">
        <v>5</v>
      </c>
      <c r="E65" s="317">
        <f>SUM(F65:J65)</f>
        <v>163.6</v>
      </c>
      <c r="F65" s="325">
        <v>63.6</v>
      </c>
      <c r="G65" s="325">
        <v>100</v>
      </c>
      <c r="H65" s="325">
        <v>0</v>
      </c>
      <c r="I65" s="325">
        <v>0</v>
      </c>
      <c r="J65" s="325">
        <v>0</v>
      </c>
      <c r="K65" s="470"/>
      <c r="L65" s="470"/>
      <c r="M65" s="422"/>
      <c r="N65" s="470"/>
      <c r="O65" s="422"/>
      <c r="P65" s="422"/>
      <c r="Q65" s="470"/>
    </row>
    <row r="66" spans="1:17" ht="67.5" customHeight="1">
      <c r="A66" s="339" t="s">
        <v>295</v>
      </c>
      <c r="B66" s="296" t="s">
        <v>292</v>
      </c>
      <c r="C66" s="374" t="s">
        <v>161</v>
      </c>
      <c r="D66" s="294" t="s">
        <v>249</v>
      </c>
      <c r="E66" s="316">
        <f aca="true" t="shared" si="7" ref="E66:J66">E67+E68</f>
        <v>319.3</v>
      </c>
      <c r="F66" s="316">
        <f t="shared" si="7"/>
        <v>0</v>
      </c>
      <c r="G66" s="316">
        <f t="shared" si="7"/>
        <v>319.3</v>
      </c>
      <c r="H66" s="316">
        <f t="shared" si="7"/>
        <v>0</v>
      </c>
      <c r="I66" s="316">
        <f t="shared" si="7"/>
        <v>0</v>
      </c>
      <c r="J66" s="316">
        <f t="shared" si="7"/>
        <v>0</v>
      </c>
      <c r="K66" s="377" t="s">
        <v>294</v>
      </c>
      <c r="L66" s="371">
        <v>0</v>
      </c>
      <c r="M66" s="371">
        <v>100</v>
      </c>
      <c r="N66" s="371">
        <v>0</v>
      </c>
      <c r="O66" s="371">
        <v>0</v>
      </c>
      <c r="P66" s="371">
        <v>0</v>
      </c>
      <c r="Q66" s="371" t="s">
        <v>51</v>
      </c>
    </row>
    <row r="67" spans="1:17" ht="157.5" customHeight="1">
      <c r="A67" s="339" t="s">
        <v>296</v>
      </c>
      <c r="B67" s="333" t="s">
        <v>293</v>
      </c>
      <c r="C67" s="375"/>
      <c r="D67" s="313" t="s">
        <v>6</v>
      </c>
      <c r="E67" s="316">
        <f>F67+G67+H67+I67+J67</f>
        <v>319.3</v>
      </c>
      <c r="F67" s="316">
        <v>0</v>
      </c>
      <c r="G67" s="316">
        <v>319.3</v>
      </c>
      <c r="H67" s="316">
        <v>0</v>
      </c>
      <c r="I67" s="316">
        <v>0</v>
      </c>
      <c r="J67" s="316">
        <v>0</v>
      </c>
      <c r="K67" s="378"/>
      <c r="L67" s="372"/>
      <c r="M67" s="372"/>
      <c r="N67" s="372"/>
      <c r="O67" s="372"/>
      <c r="P67" s="372"/>
      <c r="Q67" s="372"/>
    </row>
    <row r="68" spans="1:17" ht="24" customHeight="1">
      <c r="A68" s="311" t="s">
        <v>297</v>
      </c>
      <c r="B68" s="333" t="s">
        <v>204</v>
      </c>
      <c r="C68" s="376"/>
      <c r="D68" s="313" t="s">
        <v>5</v>
      </c>
      <c r="E68" s="316">
        <f>F68+G68+H68+I68+J68</f>
        <v>0</v>
      </c>
      <c r="F68" s="316">
        <v>0</v>
      </c>
      <c r="G68" s="316">
        <v>0</v>
      </c>
      <c r="H68" s="316">
        <v>0</v>
      </c>
      <c r="I68" s="316">
        <v>0</v>
      </c>
      <c r="J68" s="316">
        <v>0</v>
      </c>
      <c r="K68" s="379"/>
      <c r="L68" s="373"/>
      <c r="M68" s="373"/>
      <c r="N68" s="373"/>
      <c r="O68" s="373"/>
      <c r="P68" s="373"/>
      <c r="Q68" s="373"/>
    </row>
    <row r="69" spans="1:17" ht="6.75" customHeight="1">
      <c r="A69" s="427" t="s">
        <v>90</v>
      </c>
      <c r="B69" s="387" t="s">
        <v>92</v>
      </c>
      <c r="C69" s="445" t="s">
        <v>161</v>
      </c>
      <c r="D69" s="433" t="s">
        <v>224</v>
      </c>
      <c r="E69" s="437">
        <f>SUM(F69:J72)</f>
        <v>880.8</v>
      </c>
      <c r="F69" s="437">
        <f>SUM(F76,F79,F80)</f>
        <v>800.8</v>
      </c>
      <c r="G69" s="437">
        <f>SUM(G76,G79)</f>
        <v>20</v>
      </c>
      <c r="H69" s="437">
        <f>SUM(H76,H79)</f>
        <v>20</v>
      </c>
      <c r="I69" s="437">
        <f>SUM(I76,I79)</f>
        <v>20</v>
      </c>
      <c r="J69" s="437">
        <f>SUM(J76,J79)</f>
        <v>20</v>
      </c>
      <c r="K69" s="468"/>
      <c r="L69" s="396"/>
      <c r="M69" s="396"/>
      <c r="N69" s="396"/>
      <c r="O69" s="396"/>
      <c r="P69" s="396"/>
      <c r="Q69" s="501"/>
    </row>
    <row r="70" spans="1:17" ht="6.75" customHeight="1">
      <c r="A70" s="455"/>
      <c r="B70" s="388"/>
      <c r="C70" s="452"/>
      <c r="D70" s="518"/>
      <c r="E70" s="438"/>
      <c r="F70" s="438"/>
      <c r="G70" s="438"/>
      <c r="H70" s="438"/>
      <c r="I70" s="438"/>
      <c r="J70" s="438"/>
      <c r="K70" s="425"/>
      <c r="L70" s="467"/>
      <c r="M70" s="467"/>
      <c r="N70" s="467"/>
      <c r="O70" s="467"/>
      <c r="P70" s="467"/>
      <c r="Q70" s="535"/>
    </row>
    <row r="71" spans="1:17" ht="10.5" customHeight="1">
      <c r="A71" s="455"/>
      <c r="B71" s="388"/>
      <c r="C71" s="452"/>
      <c r="D71" s="518"/>
      <c r="E71" s="438"/>
      <c r="F71" s="438"/>
      <c r="G71" s="438"/>
      <c r="H71" s="438"/>
      <c r="I71" s="438"/>
      <c r="J71" s="438"/>
      <c r="K71" s="425"/>
      <c r="L71" s="467"/>
      <c r="M71" s="467"/>
      <c r="N71" s="467"/>
      <c r="O71" s="467"/>
      <c r="P71" s="467"/>
      <c r="Q71" s="535"/>
    </row>
    <row r="72" spans="1:17" ht="10.5" customHeight="1">
      <c r="A72" s="455"/>
      <c r="B72" s="388"/>
      <c r="C72" s="452"/>
      <c r="D72" s="434"/>
      <c r="E72" s="439"/>
      <c r="F72" s="439"/>
      <c r="G72" s="439"/>
      <c r="H72" s="439"/>
      <c r="I72" s="439"/>
      <c r="J72" s="439"/>
      <c r="K72" s="425"/>
      <c r="L72" s="467"/>
      <c r="M72" s="467"/>
      <c r="N72" s="467"/>
      <c r="O72" s="467"/>
      <c r="P72" s="467"/>
      <c r="Q72" s="535"/>
    </row>
    <row r="73" spans="1:17" ht="10.5" customHeight="1">
      <c r="A73" s="428"/>
      <c r="B73" s="389"/>
      <c r="C73" s="452"/>
      <c r="D73" s="313" t="s">
        <v>5</v>
      </c>
      <c r="E73" s="281">
        <f aca="true" t="shared" si="8" ref="E73:J73">E69</f>
        <v>880.8</v>
      </c>
      <c r="F73" s="281">
        <f t="shared" si="8"/>
        <v>800.8</v>
      </c>
      <c r="G73" s="281">
        <f t="shared" si="8"/>
        <v>20</v>
      </c>
      <c r="H73" s="281">
        <f t="shared" si="8"/>
        <v>20</v>
      </c>
      <c r="I73" s="281">
        <f t="shared" si="8"/>
        <v>20</v>
      </c>
      <c r="J73" s="281">
        <f t="shared" si="8"/>
        <v>20</v>
      </c>
      <c r="K73" s="425"/>
      <c r="L73" s="467"/>
      <c r="M73" s="467"/>
      <c r="N73" s="467"/>
      <c r="O73" s="467"/>
      <c r="P73" s="467"/>
      <c r="Q73" s="535"/>
    </row>
    <row r="74" spans="1:17" ht="10.5" customHeight="1">
      <c r="A74" s="429"/>
      <c r="B74" s="390"/>
      <c r="C74" s="403"/>
      <c r="D74" s="313" t="s">
        <v>6</v>
      </c>
      <c r="E74" s="281">
        <f aca="true" t="shared" si="9" ref="E74:J74">E80</f>
        <v>269</v>
      </c>
      <c r="F74" s="281">
        <f t="shared" si="9"/>
        <v>269</v>
      </c>
      <c r="G74" s="281">
        <f t="shared" si="9"/>
        <v>0</v>
      </c>
      <c r="H74" s="281">
        <f t="shared" si="9"/>
        <v>0</v>
      </c>
      <c r="I74" s="281">
        <f t="shared" si="9"/>
        <v>0</v>
      </c>
      <c r="J74" s="281">
        <f t="shared" si="9"/>
        <v>0</v>
      </c>
      <c r="K74" s="425"/>
      <c r="L74" s="467"/>
      <c r="M74" s="467"/>
      <c r="N74" s="467"/>
      <c r="O74" s="467"/>
      <c r="P74" s="467"/>
      <c r="Q74" s="535"/>
    </row>
    <row r="75" spans="1:17" ht="24" customHeight="1">
      <c r="A75" s="427" t="s">
        <v>91</v>
      </c>
      <c r="B75" s="387" t="s">
        <v>86</v>
      </c>
      <c r="C75" s="445" t="s">
        <v>161</v>
      </c>
      <c r="D75" s="284" t="s">
        <v>207</v>
      </c>
      <c r="E75" s="282">
        <f aca="true" t="shared" si="10" ref="E75:J75">E76</f>
        <v>158.8</v>
      </c>
      <c r="F75" s="282">
        <f t="shared" si="10"/>
        <v>78.8</v>
      </c>
      <c r="G75" s="282">
        <f t="shared" si="10"/>
        <v>20</v>
      </c>
      <c r="H75" s="282">
        <f t="shared" si="10"/>
        <v>20</v>
      </c>
      <c r="I75" s="282">
        <f t="shared" si="10"/>
        <v>20</v>
      </c>
      <c r="J75" s="282">
        <f t="shared" si="10"/>
        <v>20</v>
      </c>
      <c r="K75" s="468" t="s">
        <v>261</v>
      </c>
      <c r="L75" s="396" t="s">
        <v>236</v>
      </c>
      <c r="M75" s="396" t="s">
        <v>236</v>
      </c>
      <c r="N75" s="396" t="s">
        <v>236</v>
      </c>
      <c r="O75" s="396" t="s">
        <v>236</v>
      </c>
      <c r="P75" s="396" t="s">
        <v>236</v>
      </c>
      <c r="Q75" s="427" t="s">
        <v>142</v>
      </c>
    </row>
    <row r="76" spans="1:17" ht="13.5" customHeight="1">
      <c r="A76" s="428"/>
      <c r="B76" s="389"/>
      <c r="C76" s="469"/>
      <c r="D76" s="371" t="s">
        <v>5</v>
      </c>
      <c r="E76" s="527">
        <f>SUM(F76:J77)</f>
        <v>158.8</v>
      </c>
      <c r="F76" s="435">
        <f>118.8-40</f>
        <v>78.8</v>
      </c>
      <c r="G76" s="435">
        <v>20</v>
      </c>
      <c r="H76" s="435">
        <v>20</v>
      </c>
      <c r="I76" s="435">
        <v>20</v>
      </c>
      <c r="J76" s="435">
        <v>20</v>
      </c>
      <c r="K76" s="425"/>
      <c r="L76" s="467"/>
      <c r="M76" s="467"/>
      <c r="N76" s="467"/>
      <c r="O76" s="467"/>
      <c r="P76" s="467"/>
      <c r="Q76" s="455"/>
    </row>
    <row r="77" spans="1:17" ht="11.25" customHeight="1" thickBot="1">
      <c r="A77" s="429"/>
      <c r="B77" s="390"/>
      <c r="C77" s="469"/>
      <c r="D77" s="487"/>
      <c r="E77" s="528"/>
      <c r="F77" s="436"/>
      <c r="G77" s="436"/>
      <c r="H77" s="436"/>
      <c r="I77" s="436"/>
      <c r="J77" s="436"/>
      <c r="K77" s="425"/>
      <c r="L77" s="467"/>
      <c r="M77" s="467"/>
      <c r="N77" s="467"/>
      <c r="O77" s="467"/>
      <c r="P77" s="467"/>
      <c r="Q77" s="536"/>
    </row>
    <row r="78" spans="1:17" ht="24" customHeight="1">
      <c r="A78" s="427" t="s">
        <v>141</v>
      </c>
      <c r="B78" s="387" t="s">
        <v>139</v>
      </c>
      <c r="C78" s="383" t="s">
        <v>260</v>
      </c>
      <c r="D78" s="229" t="s">
        <v>207</v>
      </c>
      <c r="E78" s="282">
        <f aca="true" t="shared" si="11" ref="E78:J78">E80+E79</f>
        <v>722</v>
      </c>
      <c r="F78" s="282">
        <f t="shared" si="11"/>
        <v>722</v>
      </c>
      <c r="G78" s="282">
        <f t="shared" si="11"/>
        <v>0</v>
      </c>
      <c r="H78" s="282">
        <f t="shared" si="11"/>
        <v>0</v>
      </c>
      <c r="I78" s="282">
        <f t="shared" si="11"/>
        <v>0</v>
      </c>
      <c r="J78" s="282">
        <f t="shared" si="11"/>
        <v>0</v>
      </c>
      <c r="K78" s="468" t="s">
        <v>261</v>
      </c>
      <c r="L78" s="396" t="s">
        <v>236</v>
      </c>
      <c r="M78" s="396" t="s">
        <v>213</v>
      </c>
      <c r="N78" s="396" t="s">
        <v>213</v>
      </c>
      <c r="O78" s="396" t="s">
        <v>213</v>
      </c>
      <c r="P78" s="396" t="s">
        <v>213</v>
      </c>
      <c r="Q78" s="427" t="s">
        <v>142</v>
      </c>
    </row>
    <row r="79" spans="1:17" ht="16.5" customHeight="1">
      <c r="A79" s="428"/>
      <c r="B79" s="389"/>
      <c r="C79" s="526"/>
      <c r="D79" s="328" t="s">
        <v>5</v>
      </c>
      <c r="E79" s="159">
        <f>SUM(F79:J79)</f>
        <v>453</v>
      </c>
      <c r="F79" s="336">
        <v>453</v>
      </c>
      <c r="G79" s="336">
        <v>0</v>
      </c>
      <c r="H79" s="336">
        <v>0</v>
      </c>
      <c r="I79" s="324">
        <v>0</v>
      </c>
      <c r="J79" s="324">
        <v>0</v>
      </c>
      <c r="K79" s="425"/>
      <c r="L79" s="467"/>
      <c r="M79" s="467"/>
      <c r="N79" s="467"/>
      <c r="O79" s="467"/>
      <c r="P79" s="467"/>
      <c r="Q79" s="455"/>
    </row>
    <row r="80" spans="1:17" ht="16.5" customHeight="1" thickBot="1">
      <c r="A80" s="429"/>
      <c r="B80" s="390"/>
      <c r="C80" s="526"/>
      <c r="D80" s="308" t="s">
        <v>6</v>
      </c>
      <c r="E80" s="337">
        <f>SUM(F80:J80)</f>
        <v>269</v>
      </c>
      <c r="F80" s="324">
        <v>269</v>
      </c>
      <c r="G80" s="324">
        <v>0</v>
      </c>
      <c r="H80" s="324">
        <v>0</v>
      </c>
      <c r="I80" s="324">
        <v>0</v>
      </c>
      <c r="J80" s="324">
        <v>0</v>
      </c>
      <c r="K80" s="425"/>
      <c r="L80" s="467"/>
      <c r="M80" s="467"/>
      <c r="N80" s="467"/>
      <c r="O80" s="467"/>
      <c r="P80" s="467"/>
      <c r="Q80" s="536"/>
    </row>
    <row r="81" spans="1:17" ht="18" customHeight="1">
      <c r="A81" s="383"/>
      <c r="B81" s="457" t="s">
        <v>48</v>
      </c>
      <c r="C81" s="383"/>
      <c r="D81" s="521" t="s">
        <v>207</v>
      </c>
      <c r="E81" s="494">
        <f>SUM(F81:J82)</f>
        <v>3102.8</v>
      </c>
      <c r="F81" s="494">
        <f>SUM(F83:F84)</f>
        <v>1883.5</v>
      </c>
      <c r="G81" s="494">
        <f>SUM(G83:G84)</f>
        <v>739.3</v>
      </c>
      <c r="H81" s="494">
        <f>SUM(H83:H84)</f>
        <v>160</v>
      </c>
      <c r="I81" s="494">
        <f>SUM(I83:I84)</f>
        <v>160</v>
      </c>
      <c r="J81" s="494">
        <f>SUM(J83:J84)</f>
        <v>160</v>
      </c>
      <c r="K81" s="513"/>
      <c r="L81" s="425"/>
      <c r="M81" s="425"/>
      <c r="N81" s="425"/>
      <c r="O81" s="425"/>
      <c r="P81" s="425"/>
      <c r="Q81" s="425"/>
    </row>
    <row r="82" spans="1:17" ht="12.75" customHeight="1">
      <c r="A82" s="383"/>
      <c r="B82" s="457"/>
      <c r="C82" s="383"/>
      <c r="D82" s="522"/>
      <c r="E82" s="424"/>
      <c r="F82" s="424"/>
      <c r="G82" s="424"/>
      <c r="H82" s="424"/>
      <c r="I82" s="424"/>
      <c r="J82" s="424"/>
      <c r="K82" s="514"/>
      <c r="L82" s="425"/>
      <c r="M82" s="425"/>
      <c r="N82" s="425"/>
      <c r="O82" s="425"/>
      <c r="P82" s="425"/>
      <c r="Q82" s="425"/>
    </row>
    <row r="83" spans="1:17" ht="14.25" customHeight="1" thickBot="1">
      <c r="A83" s="383"/>
      <c r="B83" s="457"/>
      <c r="C83" s="383"/>
      <c r="D83" s="283" t="s">
        <v>5</v>
      </c>
      <c r="E83" s="81">
        <f>SUM(F83:J83)</f>
        <v>2514.5</v>
      </c>
      <c r="F83" s="81">
        <f>SUM(F76,F79,F53,F40,F42)</f>
        <v>1614.5</v>
      </c>
      <c r="G83" s="81">
        <f>SUM(G69,G56,G40,G42)</f>
        <v>420</v>
      </c>
      <c r="H83" s="81">
        <f>SUM(H69,H53,H40,H42)</f>
        <v>160</v>
      </c>
      <c r="I83" s="81">
        <f>SUM(I69,I53,I40,I42)</f>
        <v>160</v>
      </c>
      <c r="J83" s="82">
        <f>SUM(J69,J53,J40,J42)</f>
        <v>160</v>
      </c>
      <c r="K83" s="514"/>
      <c r="L83" s="425"/>
      <c r="M83" s="425"/>
      <c r="N83" s="425"/>
      <c r="O83" s="425"/>
      <c r="P83" s="425"/>
      <c r="Q83" s="425"/>
    </row>
    <row r="84" spans="1:17" ht="14.25" customHeight="1" thickBot="1">
      <c r="A84" s="526"/>
      <c r="B84" s="534"/>
      <c r="C84" s="526"/>
      <c r="D84" s="283" t="s">
        <v>6</v>
      </c>
      <c r="E84" s="82">
        <f aca="true" t="shared" si="12" ref="E84:J84">E80</f>
        <v>269</v>
      </c>
      <c r="F84" s="82">
        <f t="shared" si="12"/>
        <v>269</v>
      </c>
      <c r="G84" s="82">
        <f>G80+G67</f>
        <v>319.3</v>
      </c>
      <c r="H84" s="82">
        <f t="shared" si="12"/>
        <v>0</v>
      </c>
      <c r="I84" s="82">
        <f t="shared" si="12"/>
        <v>0</v>
      </c>
      <c r="J84" s="82">
        <f t="shared" si="12"/>
        <v>0</v>
      </c>
      <c r="K84" s="515"/>
      <c r="L84" s="472"/>
      <c r="M84" s="472"/>
      <c r="N84" s="472"/>
      <c r="O84" s="472"/>
      <c r="P84" s="472"/>
      <c r="Q84" s="472"/>
    </row>
    <row r="85" spans="1:17" ht="13.5" customHeight="1">
      <c r="A85" s="24" t="s">
        <v>38</v>
      </c>
      <c r="B85" s="498" t="s">
        <v>93</v>
      </c>
      <c r="C85" s="499"/>
      <c r="D85" s="464"/>
      <c r="E85" s="464"/>
      <c r="F85" s="464"/>
      <c r="G85" s="464"/>
      <c r="H85" s="464"/>
      <c r="I85" s="464"/>
      <c r="J85" s="464"/>
      <c r="K85" s="499"/>
      <c r="L85" s="499"/>
      <c r="M85" s="499"/>
      <c r="N85" s="499"/>
      <c r="O85" s="499"/>
      <c r="P85" s="499"/>
      <c r="Q85" s="500"/>
    </row>
    <row r="86" spans="1:17" ht="16.5" customHeight="1">
      <c r="A86" s="427" t="s">
        <v>39</v>
      </c>
      <c r="B86" s="387" t="s">
        <v>58</v>
      </c>
      <c r="C86" s="445" t="s">
        <v>161</v>
      </c>
      <c r="D86" s="433" t="s">
        <v>223</v>
      </c>
      <c r="E86" s="366">
        <f aca="true" t="shared" si="13" ref="E86:J86">SUM(E93:E95)</f>
        <v>360286.7</v>
      </c>
      <c r="F86" s="366">
        <f t="shared" si="13"/>
        <v>75088</v>
      </c>
      <c r="G86" s="366">
        <f t="shared" si="13"/>
        <v>71066.7</v>
      </c>
      <c r="H86" s="366">
        <f t="shared" si="13"/>
        <v>67622</v>
      </c>
      <c r="I86" s="366">
        <f t="shared" si="13"/>
        <v>73255</v>
      </c>
      <c r="J86" s="366">
        <f t="shared" si="13"/>
        <v>73255</v>
      </c>
      <c r="K86" s="468" t="s">
        <v>262</v>
      </c>
      <c r="L86" s="396" t="s">
        <v>236</v>
      </c>
      <c r="M86" s="396" t="s">
        <v>236</v>
      </c>
      <c r="N86" s="396" t="s">
        <v>236</v>
      </c>
      <c r="O86" s="396" t="s">
        <v>236</v>
      </c>
      <c r="P86" s="396" t="s">
        <v>236</v>
      </c>
      <c r="Q86" s="396" t="s">
        <v>99</v>
      </c>
    </row>
    <row r="87" spans="1:17" ht="13.5" customHeight="1">
      <c r="A87" s="455"/>
      <c r="B87" s="388"/>
      <c r="C87" s="469"/>
      <c r="D87" s="518"/>
      <c r="E87" s="367"/>
      <c r="F87" s="367"/>
      <c r="G87" s="367"/>
      <c r="H87" s="367"/>
      <c r="I87" s="367"/>
      <c r="J87" s="367"/>
      <c r="K87" s="468"/>
      <c r="L87" s="396"/>
      <c r="M87" s="396"/>
      <c r="N87" s="396"/>
      <c r="O87" s="396"/>
      <c r="P87" s="396"/>
      <c r="Q87" s="396"/>
    </row>
    <row r="88" spans="1:17" ht="9" customHeight="1" hidden="1">
      <c r="A88" s="455"/>
      <c r="B88" s="388"/>
      <c r="C88" s="469"/>
      <c r="D88" s="518"/>
      <c r="E88" s="367"/>
      <c r="F88" s="367"/>
      <c r="G88" s="367"/>
      <c r="H88" s="367"/>
      <c r="I88" s="367"/>
      <c r="J88" s="367"/>
      <c r="K88" s="468"/>
      <c r="L88" s="396"/>
      <c r="M88" s="396"/>
      <c r="N88" s="396"/>
      <c r="O88" s="396"/>
      <c r="P88" s="396"/>
      <c r="Q88" s="396"/>
    </row>
    <row r="89" spans="1:17" ht="16.5" customHeight="1">
      <c r="A89" s="455"/>
      <c r="B89" s="388"/>
      <c r="C89" s="469"/>
      <c r="D89" s="434"/>
      <c r="E89" s="368"/>
      <c r="F89" s="368"/>
      <c r="G89" s="368"/>
      <c r="H89" s="368"/>
      <c r="I89" s="368"/>
      <c r="J89" s="368"/>
      <c r="K89" s="468"/>
      <c r="L89" s="396"/>
      <c r="M89" s="396"/>
      <c r="N89" s="396"/>
      <c r="O89" s="396"/>
      <c r="P89" s="396"/>
      <c r="Q89" s="396"/>
    </row>
    <row r="90" spans="1:17" ht="16.5" customHeight="1">
      <c r="A90" s="428"/>
      <c r="B90" s="389"/>
      <c r="C90" s="452"/>
      <c r="D90" s="330" t="s">
        <v>5</v>
      </c>
      <c r="E90" s="315">
        <f aca="true" t="shared" si="14" ref="E90:J90">E92</f>
        <v>119459.80000000002</v>
      </c>
      <c r="F90" s="315">
        <f t="shared" si="14"/>
        <v>28491.4</v>
      </c>
      <c r="G90" s="315">
        <f t="shared" si="14"/>
        <v>22292.1</v>
      </c>
      <c r="H90" s="315">
        <f t="shared" si="14"/>
        <v>20892.1</v>
      </c>
      <c r="I90" s="315">
        <f t="shared" si="14"/>
        <v>23892.1</v>
      </c>
      <c r="J90" s="315">
        <f t="shared" si="14"/>
        <v>23892.1</v>
      </c>
      <c r="K90" s="472"/>
      <c r="L90" s="397"/>
      <c r="M90" s="397"/>
      <c r="N90" s="397"/>
      <c r="O90" s="397"/>
      <c r="P90" s="397"/>
      <c r="Q90" s="397"/>
    </row>
    <row r="91" spans="1:17" ht="16.5" customHeight="1">
      <c r="A91" s="429"/>
      <c r="B91" s="390"/>
      <c r="C91" s="403"/>
      <c r="D91" s="330" t="s">
        <v>6</v>
      </c>
      <c r="E91" s="315">
        <f aca="true" t="shared" si="15" ref="E91:J91">E94</f>
        <v>240826.9</v>
      </c>
      <c r="F91" s="315">
        <f t="shared" si="15"/>
        <v>46596.6</v>
      </c>
      <c r="G91" s="315">
        <f t="shared" si="15"/>
        <v>48774.6</v>
      </c>
      <c r="H91" s="315">
        <f t="shared" si="15"/>
        <v>46729.9</v>
      </c>
      <c r="I91" s="315">
        <f t="shared" si="15"/>
        <v>49362.9</v>
      </c>
      <c r="J91" s="315">
        <f t="shared" si="15"/>
        <v>49362.9</v>
      </c>
      <c r="K91" s="472"/>
      <c r="L91" s="397"/>
      <c r="M91" s="397"/>
      <c r="N91" s="397"/>
      <c r="O91" s="397"/>
      <c r="P91" s="397"/>
      <c r="Q91" s="397"/>
    </row>
    <row r="92" spans="1:17" ht="26.25" customHeight="1">
      <c r="A92" s="427" t="s">
        <v>94</v>
      </c>
      <c r="B92" s="427" t="s">
        <v>109</v>
      </c>
      <c r="C92" s="445" t="s">
        <v>161</v>
      </c>
      <c r="D92" s="284" t="s">
        <v>207</v>
      </c>
      <c r="E92" s="307">
        <f aca="true" t="shared" si="16" ref="E92:J92">E93</f>
        <v>119459.80000000002</v>
      </c>
      <c r="F92" s="307">
        <f t="shared" si="16"/>
        <v>28491.4</v>
      </c>
      <c r="G92" s="307">
        <f t="shared" si="16"/>
        <v>22292.1</v>
      </c>
      <c r="H92" s="307">
        <f t="shared" si="16"/>
        <v>20892.1</v>
      </c>
      <c r="I92" s="307">
        <f t="shared" si="16"/>
        <v>23892.1</v>
      </c>
      <c r="J92" s="307">
        <f t="shared" si="16"/>
        <v>23892.1</v>
      </c>
      <c r="K92" s="468" t="s">
        <v>263</v>
      </c>
      <c r="L92" s="396" t="s">
        <v>236</v>
      </c>
      <c r="M92" s="396" t="s">
        <v>236</v>
      </c>
      <c r="N92" s="396" t="s">
        <v>236</v>
      </c>
      <c r="O92" s="396" t="s">
        <v>236</v>
      </c>
      <c r="P92" s="396" t="s">
        <v>236</v>
      </c>
      <c r="Q92" s="417" t="s">
        <v>99</v>
      </c>
    </row>
    <row r="93" spans="1:17" ht="20.25" customHeight="1">
      <c r="A93" s="429"/>
      <c r="B93" s="451"/>
      <c r="C93" s="403"/>
      <c r="D93" s="313" t="s">
        <v>5</v>
      </c>
      <c r="E93" s="316">
        <f>SUM(F93:J93)</f>
        <v>119459.80000000002</v>
      </c>
      <c r="F93" s="310">
        <v>28491.4</v>
      </c>
      <c r="G93" s="310">
        <f>23892.1-1000-600</f>
        <v>22292.1</v>
      </c>
      <c r="H93" s="304">
        <v>20892.1</v>
      </c>
      <c r="I93" s="304">
        <v>23892.1</v>
      </c>
      <c r="J93" s="304">
        <v>23892.1</v>
      </c>
      <c r="K93" s="472"/>
      <c r="L93" s="397"/>
      <c r="M93" s="397"/>
      <c r="N93" s="397"/>
      <c r="O93" s="397"/>
      <c r="P93" s="397"/>
      <c r="Q93" s="416"/>
    </row>
    <row r="94" spans="1:17" ht="25.5" customHeight="1">
      <c r="A94" s="427" t="s">
        <v>95</v>
      </c>
      <c r="B94" s="427" t="s">
        <v>100</v>
      </c>
      <c r="C94" s="445" t="s">
        <v>161</v>
      </c>
      <c r="D94" s="433" t="s">
        <v>220</v>
      </c>
      <c r="E94" s="366">
        <f>F94+G94+H94+I94+J94</f>
        <v>240826.9</v>
      </c>
      <c r="F94" s="366">
        <f>F98+F103+F106+F109+F111</f>
        <v>46596.6</v>
      </c>
      <c r="G94" s="366">
        <f>G98+G103+G106+G109+G111</f>
        <v>48774.6</v>
      </c>
      <c r="H94" s="366">
        <f>H98+H103+H106+H109+H111</f>
        <v>46729.9</v>
      </c>
      <c r="I94" s="366">
        <f>I98+I103+I106+I109+I111</f>
        <v>49362.9</v>
      </c>
      <c r="J94" s="366">
        <f>J98+J103+J106+J109+J111</f>
        <v>49362.9</v>
      </c>
      <c r="K94" s="529" t="s">
        <v>263</v>
      </c>
      <c r="L94" s="380">
        <v>100</v>
      </c>
      <c r="M94" s="380">
        <v>100</v>
      </c>
      <c r="N94" s="380">
        <v>100</v>
      </c>
      <c r="O94" s="380">
        <v>100</v>
      </c>
      <c r="P94" s="380">
        <v>100</v>
      </c>
      <c r="Q94" s="417" t="s">
        <v>99</v>
      </c>
    </row>
    <row r="95" spans="1:17" ht="6" customHeight="1">
      <c r="A95" s="455"/>
      <c r="B95" s="455"/>
      <c r="C95" s="469"/>
      <c r="D95" s="434"/>
      <c r="E95" s="416"/>
      <c r="F95" s="416"/>
      <c r="G95" s="416"/>
      <c r="H95" s="416"/>
      <c r="I95" s="416"/>
      <c r="J95" s="416"/>
      <c r="K95" s="407"/>
      <c r="L95" s="539"/>
      <c r="M95" s="539"/>
      <c r="N95" s="539"/>
      <c r="O95" s="539"/>
      <c r="P95" s="539"/>
      <c r="Q95" s="418"/>
    </row>
    <row r="96" spans="1:17" ht="15.75" customHeight="1">
      <c r="A96" s="429"/>
      <c r="B96" s="429"/>
      <c r="C96" s="403"/>
      <c r="D96" s="323" t="s">
        <v>6</v>
      </c>
      <c r="E96" s="317">
        <f aca="true" t="shared" si="17" ref="E96:J96">E94</f>
        <v>240826.9</v>
      </c>
      <c r="F96" s="317">
        <f t="shared" si="17"/>
        <v>46596.6</v>
      </c>
      <c r="G96" s="317">
        <f t="shared" si="17"/>
        <v>48774.6</v>
      </c>
      <c r="H96" s="317">
        <f t="shared" si="17"/>
        <v>46729.9</v>
      </c>
      <c r="I96" s="317">
        <f t="shared" si="17"/>
        <v>49362.9</v>
      </c>
      <c r="J96" s="317">
        <f t="shared" si="17"/>
        <v>49362.9</v>
      </c>
      <c r="K96" s="408"/>
      <c r="L96" s="416"/>
      <c r="M96" s="416"/>
      <c r="N96" s="416"/>
      <c r="O96" s="416"/>
      <c r="P96" s="416"/>
      <c r="Q96" s="416"/>
    </row>
    <row r="97" spans="1:17" ht="24.75" customHeight="1">
      <c r="A97" s="427" t="s">
        <v>101</v>
      </c>
      <c r="B97" s="387" t="s">
        <v>103</v>
      </c>
      <c r="C97" s="445" t="s">
        <v>161</v>
      </c>
      <c r="D97" s="228" t="s">
        <v>207</v>
      </c>
      <c r="E97" s="332">
        <f aca="true" t="shared" si="18" ref="E97:J97">E98</f>
        <v>10274</v>
      </c>
      <c r="F97" s="332">
        <f t="shared" si="18"/>
        <v>1840</v>
      </c>
      <c r="G97" s="332">
        <f t="shared" si="18"/>
        <v>1934</v>
      </c>
      <c r="H97" s="332">
        <f t="shared" si="18"/>
        <v>2100</v>
      </c>
      <c r="I97" s="332">
        <f t="shared" si="18"/>
        <v>2200</v>
      </c>
      <c r="J97" s="332">
        <f t="shared" si="18"/>
        <v>2200</v>
      </c>
      <c r="K97" s="406" t="s">
        <v>264</v>
      </c>
      <c r="L97" s="417" t="s">
        <v>236</v>
      </c>
      <c r="M97" s="417" t="s">
        <v>236</v>
      </c>
      <c r="N97" s="417" t="s">
        <v>236</v>
      </c>
      <c r="O97" s="417" t="s">
        <v>236</v>
      </c>
      <c r="P97" s="417" t="s">
        <v>236</v>
      </c>
      <c r="Q97" s="417" t="s">
        <v>99</v>
      </c>
    </row>
    <row r="98" spans="1:17" ht="19.5" customHeight="1">
      <c r="A98" s="428"/>
      <c r="B98" s="450"/>
      <c r="C98" s="475"/>
      <c r="D98" s="371" t="s">
        <v>6</v>
      </c>
      <c r="E98" s="399">
        <f>SUM(F98:J99)</f>
        <v>10274</v>
      </c>
      <c r="F98" s="399">
        <v>1840</v>
      </c>
      <c r="G98" s="399">
        <v>1934</v>
      </c>
      <c r="H98" s="399">
        <v>2100</v>
      </c>
      <c r="I98" s="399">
        <v>2200</v>
      </c>
      <c r="J98" s="399">
        <v>2200</v>
      </c>
      <c r="K98" s="407"/>
      <c r="L98" s="419"/>
      <c r="M98" s="419"/>
      <c r="N98" s="419"/>
      <c r="O98" s="419"/>
      <c r="P98" s="419"/>
      <c r="Q98" s="418"/>
    </row>
    <row r="99" spans="1:17" ht="26.25" customHeight="1">
      <c r="A99" s="428"/>
      <c r="B99" s="450"/>
      <c r="C99" s="475"/>
      <c r="D99" s="430"/>
      <c r="E99" s="409"/>
      <c r="F99" s="409"/>
      <c r="G99" s="409"/>
      <c r="H99" s="409"/>
      <c r="I99" s="409"/>
      <c r="J99" s="409"/>
      <c r="K99" s="407"/>
      <c r="L99" s="419"/>
      <c r="M99" s="419"/>
      <c r="N99" s="419"/>
      <c r="O99" s="419"/>
      <c r="P99" s="419"/>
      <c r="Q99" s="418"/>
    </row>
    <row r="100" spans="1:17" ht="6" customHeight="1">
      <c r="A100" s="428"/>
      <c r="B100" s="450"/>
      <c r="C100" s="475"/>
      <c r="D100" s="372"/>
      <c r="E100" s="418"/>
      <c r="F100" s="372"/>
      <c r="G100" s="372"/>
      <c r="H100" s="372"/>
      <c r="I100" s="418"/>
      <c r="J100" s="418"/>
      <c r="K100" s="407"/>
      <c r="L100" s="419"/>
      <c r="M100" s="419"/>
      <c r="N100" s="419"/>
      <c r="O100" s="419"/>
      <c r="P100" s="419"/>
      <c r="Q100" s="418"/>
    </row>
    <row r="101" spans="1:17" ht="9" customHeight="1">
      <c r="A101" s="429"/>
      <c r="B101" s="451"/>
      <c r="C101" s="476"/>
      <c r="D101" s="373"/>
      <c r="E101" s="416"/>
      <c r="F101" s="373"/>
      <c r="G101" s="373"/>
      <c r="H101" s="373"/>
      <c r="I101" s="416"/>
      <c r="J101" s="416"/>
      <c r="K101" s="408"/>
      <c r="L101" s="422"/>
      <c r="M101" s="422"/>
      <c r="N101" s="422"/>
      <c r="O101" s="422"/>
      <c r="P101" s="422"/>
      <c r="Q101" s="416"/>
    </row>
    <row r="102" spans="1:17" ht="26.25" customHeight="1">
      <c r="A102" s="427" t="s">
        <v>102</v>
      </c>
      <c r="B102" s="387" t="s">
        <v>61</v>
      </c>
      <c r="C102" s="445" t="s">
        <v>161</v>
      </c>
      <c r="D102" s="228" t="s">
        <v>207</v>
      </c>
      <c r="E102" s="306">
        <f aca="true" t="shared" si="19" ref="E102:J102">E103</f>
        <v>549.8</v>
      </c>
      <c r="F102" s="306">
        <f t="shared" si="19"/>
        <v>549.8</v>
      </c>
      <c r="G102" s="306">
        <f t="shared" si="19"/>
        <v>0</v>
      </c>
      <c r="H102" s="306">
        <f t="shared" si="19"/>
        <v>0</v>
      </c>
      <c r="I102" s="306">
        <f t="shared" si="19"/>
        <v>0</v>
      </c>
      <c r="J102" s="306">
        <f t="shared" si="19"/>
        <v>0</v>
      </c>
      <c r="K102" s="406" t="s">
        <v>263</v>
      </c>
      <c r="L102" s="417" t="s">
        <v>236</v>
      </c>
      <c r="M102" s="417" t="s">
        <v>213</v>
      </c>
      <c r="N102" s="417" t="s">
        <v>213</v>
      </c>
      <c r="O102" s="417" t="s">
        <v>213</v>
      </c>
      <c r="P102" s="417" t="s">
        <v>213</v>
      </c>
      <c r="Q102" s="322"/>
    </row>
    <row r="103" spans="1:17" ht="62.25" customHeight="1">
      <c r="A103" s="428"/>
      <c r="B103" s="450"/>
      <c r="C103" s="452"/>
      <c r="D103" s="308" t="s">
        <v>6</v>
      </c>
      <c r="E103" s="314">
        <f aca="true" t="shared" si="20" ref="E103:E112">SUM(F103:J103)</f>
        <v>549.8</v>
      </c>
      <c r="F103" s="314">
        <f>449.8+100</f>
        <v>549.8</v>
      </c>
      <c r="G103" s="314">
        <v>0</v>
      </c>
      <c r="H103" s="314">
        <v>0</v>
      </c>
      <c r="I103" s="314">
        <v>0</v>
      </c>
      <c r="J103" s="314">
        <v>0</v>
      </c>
      <c r="K103" s="407"/>
      <c r="L103" s="419"/>
      <c r="M103" s="419"/>
      <c r="N103" s="419"/>
      <c r="O103" s="419"/>
      <c r="P103" s="419"/>
      <c r="Q103" s="321" t="s">
        <v>206</v>
      </c>
    </row>
    <row r="104" spans="1:17" ht="51" customHeight="1" hidden="1">
      <c r="A104" s="429"/>
      <c r="B104" s="451"/>
      <c r="C104" s="403"/>
      <c r="D104" s="308" t="s">
        <v>6</v>
      </c>
      <c r="E104" s="314">
        <v>0</v>
      </c>
      <c r="F104" s="314">
        <v>0</v>
      </c>
      <c r="G104" s="314">
        <v>0</v>
      </c>
      <c r="H104" s="314">
        <v>0</v>
      </c>
      <c r="I104" s="314">
        <v>0</v>
      </c>
      <c r="J104" s="314">
        <v>0</v>
      </c>
      <c r="K104" s="408"/>
      <c r="L104" s="422"/>
      <c r="M104" s="422"/>
      <c r="N104" s="422"/>
      <c r="O104" s="422"/>
      <c r="P104" s="422"/>
      <c r="Q104" s="321"/>
    </row>
    <row r="105" spans="1:17" ht="28.5" customHeight="1">
      <c r="A105" s="524" t="s">
        <v>104</v>
      </c>
      <c r="B105" s="524" t="s">
        <v>66</v>
      </c>
      <c r="C105" s="445" t="s">
        <v>161</v>
      </c>
      <c r="D105" s="228" t="s">
        <v>207</v>
      </c>
      <c r="E105" s="305">
        <f aca="true" t="shared" si="21" ref="E105:J105">E106</f>
        <v>223.9</v>
      </c>
      <c r="F105" s="305">
        <f t="shared" si="21"/>
        <v>45.9</v>
      </c>
      <c r="G105" s="305">
        <f t="shared" si="21"/>
        <v>44.5</v>
      </c>
      <c r="H105" s="305">
        <f t="shared" si="21"/>
        <v>44.5</v>
      </c>
      <c r="I105" s="305">
        <f t="shared" si="21"/>
        <v>44.5</v>
      </c>
      <c r="J105" s="305">
        <f t="shared" si="21"/>
        <v>44.5</v>
      </c>
      <c r="K105" s="406" t="s">
        <v>263</v>
      </c>
      <c r="L105" s="417" t="s">
        <v>236</v>
      </c>
      <c r="M105" s="417" t="s">
        <v>236</v>
      </c>
      <c r="N105" s="417" t="s">
        <v>236</v>
      </c>
      <c r="O105" s="417" t="s">
        <v>236</v>
      </c>
      <c r="P105" s="417" t="s">
        <v>236</v>
      </c>
      <c r="Q105" s="321"/>
    </row>
    <row r="106" spans="1:17" ht="26.25" customHeight="1">
      <c r="A106" s="451"/>
      <c r="B106" s="451"/>
      <c r="C106" s="452"/>
      <c r="D106" s="313" t="s">
        <v>6</v>
      </c>
      <c r="E106" s="316">
        <f t="shared" si="20"/>
        <v>223.9</v>
      </c>
      <c r="F106" s="316">
        <v>45.9</v>
      </c>
      <c r="G106" s="316">
        <v>44.5</v>
      </c>
      <c r="H106" s="316">
        <v>44.5</v>
      </c>
      <c r="I106" s="316">
        <v>44.5</v>
      </c>
      <c r="J106" s="316">
        <v>44.5</v>
      </c>
      <c r="K106" s="408"/>
      <c r="L106" s="416"/>
      <c r="M106" s="416"/>
      <c r="N106" s="416"/>
      <c r="O106" s="416"/>
      <c r="P106" s="416"/>
      <c r="Q106" s="331" t="s">
        <v>205</v>
      </c>
    </row>
    <row r="107" spans="1:17" ht="36.75" customHeight="1" hidden="1">
      <c r="A107" s="171"/>
      <c r="B107" s="170"/>
      <c r="C107" s="403"/>
      <c r="D107" s="313" t="s">
        <v>6</v>
      </c>
      <c r="E107" s="316">
        <f t="shared" si="20"/>
        <v>0</v>
      </c>
      <c r="F107" s="316">
        <v>0</v>
      </c>
      <c r="G107" s="316">
        <v>0</v>
      </c>
      <c r="H107" s="316">
        <v>0</v>
      </c>
      <c r="I107" s="316">
        <v>0</v>
      </c>
      <c r="J107" s="316">
        <v>0</v>
      </c>
      <c r="K107" s="132"/>
      <c r="L107" s="133"/>
      <c r="M107" s="133"/>
      <c r="N107" s="133"/>
      <c r="O107" s="133"/>
      <c r="P107" s="133"/>
      <c r="Q107" s="331"/>
    </row>
    <row r="108" spans="1:17" ht="22.5" customHeight="1">
      <c r="A108" s="427" t="s">
        <v>105</v>
      </c>
      <c r="B108" s="387" t="s">
        <v>62</v>
      </c>
      <c r="C108" s="445" t="s">
        <v>161</v>
      </c>
      <c r="D108" s="228" t="s">
        <v>207</v>
      </c>
      <c r="E108" s="307">
        <f aca="true" t="shared" si="22" ref="E108:J108">E109</f>
        <v>220821</v>
      </c>
      <c r="F108" s="307">
        <f t="shared" si="22"/>
        <v>42323.1</v>
      </c>
      <c r="G108" s="307">
        <f t="shared" si="22"/>
        <v>45016</v>
      </c>
      <c r="H108" s="307">
        <f t="shared" si="22"/>
        <v>42805.3</v>
      </c>
      <c r="I108" s="307">
        <f t="shared" si="22"/>
        <v>45338.3</v>
      </c>
      <c r="J108" s="307">
        <f t="shared" si="22"/>
        <v>45338.3</v>
      </c>
      <c r="K108" s="406" t="s">
        <v>263</v>
      </c>
      <c r="L108" s="417" t="s">
        <v>236</v>
      </c>
      <c r="M108" s="417" t="s">
        <v>236</v>
      </c>
      <c r="N108" s="417" t="s">
        <v>236</v>
      </c>
      <c r="O108" s="417" t="s">
        <v>236</v>
      </c>
      <c r="P108" s="417" t="s">
        <v>236</v>
      </c>
      <c r="Q108" s="331"/>
    </row>
    <row r="109" spans="1:17" ht="16.5" customHeight="1">
      <c r="A109" s="451"/>
      <c r="B109" s="451"/>
      <c r="C109" s="403"/>
      <c r="D109" s="313" t="s">
        <v>6</v>
      </c>
      <c r="E109" s="315">
        <f t="shared" si="20"/>
        <v>220821</v>
      </c>
      <c r="F109" s="315">
        <v>42323.1</v>
      </c>
      <c r="G109" s="315">
        <v>45016</v>
      </c>
      <c r="H109" s="315">
        <v>42805.3</v>
      </c>
      <c r="I109" s="315">
        <v>45338.3</v>
      </c>
      <c r="J109" s="315">
        <v>45338.3</v>
      </c>
      <c r="K109" s="408"/>
      <c r="L109" s="422"/>
      <c r="M109" s="422"/>
      <c r="N109" s="422"/>
      <c r="O109" s="422"/>
      <c r="P109" s="422"/>
      <c r="Q109" s="331" t="s">
        <v>99</v>
      </c>
    </row>
    <row r="110" spans="1:17" ht="26.25" customHeight="1">
      <c r="A110" s="427" t="s">
        <v>106</v>
      </c>
      <c r="B110" s="387" t="s">
        <v>65</v>
      </c>
      <c r="C110" s="445" t="s">
        <v>42</v>
      </c>
      <c r="D110" s="228" t="s">
        <v>207</v>
      </c>
      <c r="E110" s="307">
        <f aca="true" t="shared" si="23" ref="E110:J110">E111</f>
        <v>8958.2</v>
      </c>
      <c r="F110" s="307">
        <f t="shared" si="23"/>
        <v>1837.8</v>
      </c>
      <c r="G110" s="307">
        <f t="shared" si="23"/>
        <v>1780.1</v>
      </c>
      <c r="H110" s="307">
        <f t="shared" si="23"/>
        <v>1780.1</v>
      </c>
      <c r="I110" s="307">
        <f t="shared" si="23"/>
        <v>1780.1</v>
      </c>
      <c r="J110" s="307">
        <f t="shared" si="23"/>
        <v>1780.1</v>
      </c>
      <c r="K110" s="406" t="s">
        <v>263</v>
      </c>
      <c r="L110" s="417" t="s">
        <v>236</v>
      </c>
      <c r="M110" s="417" t="s">
        <v>236</v>
      </c>
      <c r="N110" s="417" t="s">
        <v>236</v>
      </c>
      <c r="O110" s="417" t="s">
        <v>236</v>
      </c>
      <c r="P110" s="417" t="s">
        <v>236</v>
      </c>
      <c r="Q110" s="331"/>
    </row>
    <row r="111" spans="1:17" ht="44.25" customHeight="1">
      <c r="A111" s="450"/>
      <c r="B111" s="450"/>
      <c r="C111" s="452"/>
      <c r="D111" s="313" t="s">
        <v>6</v>
      </c>
      <c r="E111" s="316">
        <f t="shared" si="20"/>
        <v>8958.2</v>
      </c>
      <c r="F111" s="316">
        <v>1837.8</v>
      </c>
      <c r="G111" s="316">
        <v>1780.1</v>
      </c>
      <c r="H111" s="316">
        <v>1780.1</v>
      </c>
      <c r="I111" s="316">
        <v>1780.1</v>
      </c>
      <c r="J111" s="316">
        <v>1780.1</v>
      </c>
      <c r="K111" s="407"/>
      <c r="L111" s="414"/>
      <c r="M111" s="414"/>
      <c r="N111" s="414"/>
      <c r="O111" s="414"/>
      <c r="P111" s="414"/>
      <c r="Q111" s="331" t="s">
        <v>160</v>
      </c>
    </row>
    <row r="112" spans="1:17" ht="34.5" customHeight="1" hidden="1">
      <c r="A112" s="451"/>
      <c r="B112" s="451"/>
      <c r="C112" s="403"/>
      <c r="D112" s="160" t="s">
        <v>6</v>
      </c>
      <c r="E112" s="161">
        <f t="shared" si="20"/>
        <v>0</v>
      </c>
      <c r="F112" s="161">
        <v>0</v>
      </c>
      <c r="G112" s="161">
        <v>0</v>
      </c>
      <c r="H112" s="161">
        <v>0</v>
      </c>
      <c r="I112" s="161">
        <v>0</v>
      </c>
      <c r="J112" s="161">
        <v>0</v>
      </c>
      <c r="K112" s="408"/>
      <c r="L112" s="415"/>
      <c r="M112" s="415"/>
      <c r="N112" s="415"/>
      <c r="O112" s="415"/>
      <c r="P112" s="415"/>
      <c r="Q112" s="331"/>
    </row>
    <row r="113" spans="1:17" ht="30" customHeight="1">
      <c r="A113" s="427" t="s">
        <v>107</v>
      </c>
      <c r="B113" s="387" t="s">
        <v>59</v>
      </c>
      <c r="C113" s="445" t="s">
        <v>161</v>
      </c>
      <c r="D113" s="364" t="s">
        <v>216</v>
      </c>
      <c r="E113" s="366">
        <f aca="true" t="shared" si="24" ref="E113:J113">SUM(E120:E122)</f>
        <v>356639.5</v>
      </c>
      <c r="F113" s="366">
        <f t="shared" si="24"/>
        <v>70964.8</v>
      </c>
      <c r="G113" s="366">
        <f t="shared" si="24"/>
        <v>65711.8</v>
      </c>
      <c r="H113" s="366">
        <f t="shared" si="24"/>
        <v>69306.1</v>
      </c>
      <c r="I113" s="366">
        <f t="shared" si="24"/>
        <v>75328.4</v>
      </c>
      <c r="J113" s="366">
        <f t="shared" si="24"/>
        <v>75328.4</v>
      </c>
      <c r="K113" s="406" t="s">
        <v>50</v>
      </c>
      <c r="L113" s="417" t="s">
        <v>266</v>
      </c>
      <c r="M113" s="417" t="s">
        <v>266</v>
      </c>
      <c r="N113" s="417" t="s">
        <v>266</v>
      </c>
      <c r="O113" s="417" t="s">
        <v>266</v>
      </c>
      <c r="P113" s="417" t="s">
        <v>266</v>
      </c>
      <c r="Q113" s="427" t="s">
        <v>51</v>
      </c>
    </row>
    <row r="114" spans="1:17" ht="5.25" customHeight="1">
      <c r="A114" s="455"/>
      <c r="B114" s="388"/>
      <c r="C114" s="469"/>
      <c r="D114" s="365"/>
      <c r="E114" s="367"/>
      <c r="F114" s="367"/>
      <c r="G114" s="367"/>
      <c r="H114" s="367"/>
      <c r="I114" s="367"/>
      <c r="J114" s="367"/>
      <c r="K114" s="495"/>
      <c r="L114" s="419"/>
      <c r="M114" s="419"/>
      <c r="N114" s="419"/>
      <c r="O114" s="419"/>
      <c r="P114" s="419"/>
      <c r="Q114" s="455"/>
    </row>
    <row r="115" spans="1:17" ht="15" customHeight="1">
      <c r="A115" s="455"/>
      <c r="B115" s="388"/>
      <c r="C115" s="469"/>
      <c r="D115" s="365"/>
      <c r="E115" s="367"/>
      <c r="F115" s="367"/>
      <c r="G115" s="367"/>
      <c r="H115" s="367"/>
      <c r="I115" s="367"/>
      <c r="J115" s="367"/>
      <c r="K115" s="495"/>
      <c r="L115" s="419"/>
      <c r="M115" s="419"/>
      <c r="N115" s="419"/>
      <c r="O115" s="419"/>
      <c r="P115" s="419"/>
      <c r="Q115" s="455"/>
    </row>
    <row r="116" spans="1:17" ht="4.5" customHeight="1">
      <c r="A116" s="455"/>
      <c r="B116" s="388"/>
      <c r="C116" s="469"/>
      <c r="D116" s="466"/>
      <c r="E116" s="368"/>
      <c r="F116" s="368"/>
      <c r="G116" s="368"/>
      <c r="H116" s="368"/>
      <c r="I116" s="368"/>
      <c r="J116" s="368"/>
      <c r="K116" s="495"/>
      <c r="L116" s="419"/>
      <c r="M116" s="419"/>
      <c r="N116" s="419"/>
      <c r="O116" s="419"/>
      <c r="P116" s="419"/>
      <c r="Q116" s="455"/>
    </row>
    <row r="117" spans="1:17" ht="15" customHeight="1">
      <c r="A117" s="428"/>
      <c r="B117" s="389"/>
      <c r="C117" s="452"/>
      <c r="D117" s="313" t="s">
        <v>5</v>
      </c>
      <c r="E117" s="316">
        <f aca="true" t="shared" si="25" ref="E117:J117">E119</f>
        <v>44544.2</v>
      </c>
      <c r="F117" s="316">
        <f t="shared" si="25"/>
        <v>11383.4</v>
      </c>
      <c r="G117" s="316">
        <f t="shared" si="25"/>
        <v>8725.2</v>
      </c>
      <c r="H117" s="316">
        <f t="shared" si="25"/>
        <v>7145.2</v>
      </c>
      <c r="I117" s="316">
        <f t="shared" si="25"/>
        <v>8645.2</v>
      </c>
      <c r="J117" s="316">
        <f t="shared" si="25"/>
        <v>8645.2</v>
      </c>
      <c r="K117" s="407"/>
      <c r="L117" s="414"/>
      <c r="M117" s="414"/>
      <c r="N117" s="414"/>
      <c r="O117" s="414"/>
      <c r="P117" s="414"/>
      <c r="Q117" s="428"/>
    </row>
    <row r="118" spans="1:17" ht="15" customHeight="1">
      <c r="A118" s="429"/>
      <c r="B118" s="390"/>
      <c r="C118" s="403"/>
      <c r="D118" s="313" t="s">
        <v>6</v>
      </c>
      <c r="E118" s="316">
        <f aca="true" t="shared" si="26" ref="E118:J118">E122</f>
        <v>312095.3</v>
      </c>
      <c r="F118" s="316">
        <f t="shared" si="26"/>
        <v>59581.4</v>
      </c>
      <c r="G118" s="316">
        <f t="shared" si="26"/>
        <v>56986.6</v>
      </c>
      <c r="H118" s="316">
        <f t="shared" si="26"/>
        <v>62160.9</v>
      </c>
      <c r="I118" s="316">
        <f t="shared" si="26"/>
        <v>66683.2</v>
      </c>
      <c r="J118" s="316">
        <f t="shared" si="26"/>
        <v>66683.2</v>
      </c>
      <c r="K118" s="408"/>
      <c r="L118" s="415"/>
      <c r="M118" s="415"/>
      <c r="N118" s="415"/>
      <c r="O118" s="415"/>
      <c r="P118" s="415"/>
      <c r="Q118" s="429"/>
    </row>
    <row r="119" spans="1:17" ht="21" customHeight="1">
      <c r="A119" s="427" t="s">
        <v>96</v>
      </c>
      <c r="B119" s="387" t="s">
        <v>110</v>
      </c>
      <c r="C119" s="445" t="s">
        <v>161</v>
      </c>
      <c r="D119" s="228" t="s">
        <v>222</v>
      </c>
      <c r="E119" s="305">
        <f aca="true" t="shared" si="27" ref="E119:J119">E120</f>
        <v>44544.2</v>
      </c>
      <c r="F119" s="305">
        <f t="shared" si="27"/>
        <v>11383.4</v>
      </c>
      <c r="G119" s="305">
        <f t="shared" si="27"/>
        <v>8725.2</v>
      </c>
      <c r="H119" s="305">
        <f t="shared" si="27"/>
        <v>7145.2</v>
      </c>
      <c r="I119" s="305">
        <f t="shared" si="27"/>
        <v>8645.2</v>
      </c>
      <c r="J119" s="305">
        <f t="shared" si="27"/>
        <v>8645.2</v>
      </c>
      <c r="K119" s="406" t="s">
        <v>267</v>
      </c>
      <c r="L119" s="417" t="s">
        <v>236</v>
      </c>
      <c r="M119" s="417" t="s">
        <v>236</v>
      </c>
      <c r="N119" s="417" t="s">
        <v>236</v>
      </c>
      <c r="O119" s="417" t="s">
        <v>236</v>
      </c>
      <c r="P119" s="417" t="s">
        <v>236</v>
      </c>
      <c r="Q119" s="417" t="s">
        <v>51</v>
      </c>
    </row>
    <row r="120" spans="1:17" ht="14.25" customHeight="1">
      <c r="A120" s="428"/>
      <c r="B120" s="389"/>
      <c r="C120" s="452"/>
      <c r="D120" s="371" t="s">
        <v>5</v>
      </c>
      <c r="E120" s="399">
        <f>SUM(F120:J121)</f>
        <v>44544.2</v>
      </c>
      <c r="F120" s="399">
        <v>11383.4</v>
      </c>
      <c r="G120" s="399">
        <f>8645.2+80</f>
        <v>8725.2</v>
      </c>
      <c r="H120" s="399">
        <v>7145.2</v>
      </c>
      <c r="I120" s="399">
        <v>8645.2</v>
      </c>
      <c r="J120" s="399">
        <v>8645.2</v>
      </c>
      <c r="K120" s="407"/>
      <c r="L120" s="414"/>
      <c r="M120" s="414"/>
      <c r="N120" s="414"/>
      <c r="O120" s="414"/>
      <c r="P120" s="414"/>
      <c r="Q120" s="418"/>
    </row>
    <row r="121" spans="1:17" ht="14.25" customHeight="1">
      <c r="A121" s="429"/>
      <c r="B121" s="390"/>
      <c r="C121" s="403"/>
      <c r="D121" s="487"/>
      <c r="E121" s="400"/>
      <c r="F121" s="400"/>
      <c r="G121" s="400"/>
      <c r="H121" s="400"/>
      <c r="I121" s="400"/>
      <c r="J121" s="400"/>
      <c r="K121" s="408"/>
      <c r="L121" s="415"/>
      <c r="M121" s="415"/>
      <c r="N121" s="415"/>
      <c r="O121" s="415"/>
      <c r="P121" s="415"/>
      <c r="Q121" s="416"/>
    </row>
    <row r="122" spans="1:17" ht="24" customHeight="1">
      <c r="A122" s="427" t="s">
        <v>97</v>
      </c>
      <c r="B122" s="387" t="s">
        <v>108</v>
      </c>
      <c r="C122" s="445" t="s">
        <v>161</v>
      </c>
      <c r="D122" s="228" t="s">
        <v>265</v>
      </c>
      <c r="E122" s="70">
        <f>SUM(F122:J122)</f>
        <v>312095.3</v>
      </c>
      <c r="F122" s="70">
        <f>SUM(F124:F127)</f>
        <v>59581.4</v>
      </c>
      <c r="G122" s="70">
        <f>SUM(G124:G128)</f>
        <v>56986.6</v>
      </c>
      <c r="H122" s="70">
        <f>SUM(H124:H128)</f>
        <v>62160.9</v>
      </c>
      <c r="I122" s="70">
        <f>SUM(I124:I128)</f>
        <v>66683.2</v>
      </c>
      <c r="J122" s="70">
        <f>SUM(J124:J128)</f>
        <v>66683.2</v>
      </c>
      <c r="K122" s="468"/>
      <c r="L122" s="456"/>
      <c r="M122" s="456"/>
      <c r="N122" s="456"/>
      <c r="O122" s="456"/>
      <c r="P122" s="456"/>
      <c r="Q122" s="417"/>
    </row>
    <row r="123" spans="1:17" ht="24" customHeight="1">
      <c r="A123" s="429"/>
      <c r="B123" s="390"/>
      <c r="C123" s="403"/>
      <c r="D123" s="308" t="s">
        <v>6</v>
      </c>
      <c r="E123" s="304">
        <f aca="true" t="shared" si="28" ref="E123:J123">E122</f>
        <v>312095.3</v>
      </c>
      <c r="F123" s="304">
        <f t="shared" si="28"/>
        <v>59581.4</v>
      </c>
      <c r="G123" s="304">
        <f t="shared" si="28"/>
        <v>56986.6</v>
      </c>
      <c r="H123" s="304">
        <f t="shared" si="28"/>
        <v>62160.9</v>
      </c>
      <c r="I123" s="304">
        <f t="shared" si="28"/>
        <v>66683.2</v>
      </c>
      <c r="J123" s="304">
        <f t="shared" si="28"/>
        <v>66683.2</v>
      </c>
      <c r="K123" s="472"/>
      <c r="L123" s="397"/>
      <c r="M123" s="397"/>
      <c r="N123" s="397"/>
      <c r="O123" s="397"/>
      <c r="P123" s="397"/>
      <c r="Q123" s="416"/>
    </row>
    <row r="124" spans="1:17" ht="26.25" customHeight="1">
      <c r="A124" s="427" t="s">
        <v>112</v>
      </c>
      <c r="B124" s="387" t="s">
        <v>62</v>
      </c>
      <c r="C124" s="458" t="s">
        <v>161</v>
      </c>
      <c r="D124" s="371" t="s">
        <v>6</v>
      </c>
      <c r="E124" s="382">
        <f>SUM(F124:J125)</f>
        <v>310796.10000000003</v>
      </c>
      <c r="F124" s="382">
        <f>62197.9-3100.2</f>
        <v>59097.700000000004</v>
      </c>
      <c r="G124" s="382">
        <f>60023.4-3252.3</f>
        <v>56771.1</v>
      </c>
      <c r="H124" s="382">
        <v>61960.9</v>
      </c>
      <c r="I124" s="382">
        <v>66483.2</v>
      </c>
      <c r="J124" s="382">
        <v>66483.2</v>
      </c>
      <c r="K124" s="468" t="s">
        <v>263</v>
      </c>
      <c r="L124" s="396" t="s">
        <v>236</v>
      </c>
      <c r="M124" s="396" t="s">
        <v>236</v>
      </c>
      <c r="N124" s="396" t="s">
        <v>236</v>
      </c>
      <c r="O124" s="396" t="s">
        <v>236</v>
      </c>
      <c r="P124" s="396" t="s">
        <v>236</v>
      </c>
      <c r="Q124" s="417" t="s">
        <v>51</v>
      </c>
    </row>
    <row r="125" spans="1:17" ht="21" customHeight="1">
      <c r="A125" s="455"/>
      <c r="B125" s="388"/>
      <c r="C125" s="458"/>
      <c r="D125" s="430"/>
      <c r="E125" s="382"/>
      <c r="F125" s="382"/>
      <c r="G125" s="382"/>
      <c r="H125" s="382"/>
      <c r="I125" s="382"/>
      <c r="J125" s="382"/>
      <c r="K125" s="472"/>
      <c r="L125" s="426"/>
      <c r="M125" s="426"/>
      <c r="N125" s="426"/>
      <c r="O125" s="426"/>
      <c r="P125" s="426"/>
      <c r="Q125" s="419"/>
    </row>
    <row r="126" spans="1:17" ht="24.75" customHeight="1">
      <c r="A126" s="501" t="s">
        <v>111</v>
      </c>
      <c r="B126" s="523" t="s">
        <v>61</v>
      </c>
      <c r="C126" s="458" t="s">
        <v>161</v>
      </c>
      <c r="D126" s="371" t="s">
        <v>6</v>
      </c>
      <c r="E126" s="382">
        <f>SUM(F126:J127)</f>
        <v>483.7</v>
      </c>
      <c r="F126" s="382">
        <v>483.7</v>
      </c>
      <c r="G126" s="382">
        <v>0</v>
      </c>
      <c r="H126" s="382">
        <v>0</v>
      </c>
      <c r="I126" s="382">
        <v>0</v>
      </c>
      <c r="J126" s="382">
        <v>0</v>
      </c>
      <c r="K126" s="468" t="s">
        <v>263</v>
      </c>
      <c r="L126" s="396" t="s">
        <v>236</v>
      </c>
      <c r="M126" s="396" t="s">
        <v>213</v>
      </c>
      <c r="N126" s="396" t="s">
        <v>213</v>
      </c>
      <c r="O126" s="396" t="s">
        <v>213</v>
      </c>
      <c r="P126" s="396" t="s">
        <v>213</v>
      </c>
      <c r="Q126" s="396" t="s">
        <v>51</v>
      </c>
    </row>
    <row r="127" spans="1:17" ht="13.5" customHeight="1">
      <c r="A127" s="501"/>
      <c r="B127" s="523"/>
      <c r="C127" s="458"/>
      <c r="D127" s="487"/>
      <c r="E127" s="423"/>
      <c r="F127" s="423"/>
      <c r="G127" s="423"/>
      <c r="H127" s="423"/>
      <c r="I127" s="423"/>
      <c r="J127" s="423"/>
      <c r="K127" s="472"/>
      <c r="L127" s="426"/>
      <c r="M127" s="426"/>
      <c r="N127" s="426"/>
      <c r="O127" s="426"/>
      <c r="P127" s="426"/>
      <c r="Q127" s="396"/>
    </row>
    <row r="128" spans="1:17" ht="39.75" customHeight="1">
      <c r="A128" s="331" t="s">
        <v>271</v>
      </c>
      <c r="B128" s="335" t="s">
        <v>67</v>
      </c>
      <c r="C128" s="341" t="s">
        <v>272</v>
      </c>
      <c r="D128" s="323" t="s">
        <v>6</v>
      </c>
      <c r="E128" s="319">
        <f>F128+G128+H128+I128+J128</f>
        <v>815.5</v>
      </c>
      <c r="F128" s="319">
        <v>0</v>
      </c>
      <c r="G128" s="319">
        <v>215.5</v>
      </c>
      <c r="H128" s="319">
        <v>200</v>
      </c>
      <c r="I128" s="319">
        <v>200</v>
      </c>
      <c r="J128" s="319">
        <v>200</v>
      </c>
      <c r="K128" s="338" t="s">
        <v>264</v>
      </c>
      <c r="L128" s="318" t="s">
        <v>213</v>
      </c>
      <c r="M128" s="318" t="s">
        <v>236</v>
      </c>
      <c r="N128" s="318" t="s">
        <v>236</v>
      </c>
      <c r="O128" s="318" t="s">
        <v>236</v>
      </c>
      <c r="P128" s="318" t="s">
        <v>236</v>
      </c>
      <c r="Q128" s="312" t="s">
        <v>51</v>
      </c>
    </row>
    <row r="129" spans="1:17" ht="24" customHeight="1">
      <c r="A129" s="427" t="s">
        <v>113</v>
      </c>
      <c r="B129" s="387" t="s">
        <v>60</v>
      </c>
      <c r="C129" s="445" t="s">
        <v>161</v>
      </c>
      <c r="D129" s="433" t="s">
        <v>249</v>
      </c>
      <c r="E129" s="519">
        <f>SUM(F129:J131)</f>
        <v>56647.7</v>
      </c>
      <c r="F129" s="366">
        <f>F132+F133</f>
        <v>13374.299999999997</v>
      </c>
      <c r="G129" s="366">
        <f>G132+G133</f>
        <v>11099.699999999999</v>
      </c>
      <c r="H129" s="366">
        <f>H132+H133</f>
        <v>9657.9</v>
      </c>
      <c r="I129" s="366">
        <f>I132+I133</f>
        <v>11257.9</v>
      </c>
      <c r="J129" s="366">
        <f>J132+J133</f>
        <v>11257.9</v>
      </c>
      <c r="K129" s="387" t="s">
        <v>268</v>
      </c>
      <c r="L129" s="391" t="s">
        <v>269</v>
      </c>
      <c r="M129" s="391" t="s">
        <v>269</v>
      </c>
      <c r="N129" s="391" t="s">
        <v>270</v>
      </c>
      <c r="O129" s="391" t="s">
        <v>270</v>
      </c>
      <c r="P129" s="391" t="s">
        <v>270</v>
      </c>
      <c r="Q129" s="427"/>
    </row>
    <row r="130" spans="1:17" ht="24" customHeight="1">
      <c r="A130" s="455"/>
      <c r="B130" s="388"/>
      <c r="C130" s="469"/>
      <c r="D130" s="518"/>
      <c r="E130" s="520"/>
      <c r="F130" s="367"/>
      <c r="G130" s="367"/>
      <c r="H130" s="367"/>
      <c r="I130" s="367"/>
      <c r="J130" s="367"/>
      <c r="K130" s="388"/>
      <c r="L130" s="392"/>
      <c r="M130" s="392"/>
      <c r="N130" s="392"/>
      <c r="O130" s="392"/>
      <c r="P130" s="392"/>
      <c r="Q130" s="455"/>
    </row>
    <row r="131" spans="1:17" ht="9.75" customHeight="1">
      <c r="A131" s="455"/>
      <c r="B131" s="388"/>
      <c r="C131" s="469"/>
      <c r="D131" s="434"/>
      <c r="E131" s="520"/>
      <c r="F131" s="367"/>
      <c r="G131" s="367"/>
      <c r="H131" s="367"/>
      <c r="I131" s="367"/>
      <c r="J131" s="367"/>
      <c r="K131" s="388"/>
      <c r="L131" s="392"/>
      <c r="M131" s="392"/>
      <c r="N131" s="392"/>
      <c r="O131" s="392"/>
      <c r="P131" s="392"/>
      <c r="Q131" s="455"/>
    </row>
    <row r="132" spans="1:17" ht="9.75" customHeight="1">
      <c r="A132" s="428"/>
      <c r="B132" s="389"/>
      <c r="C132" s="452"/>
      <c r="D132" s="313" t="s">
        <v>5</v>
      </c>
      <c r="E132" s="310">
        <f aca="true" t="shared" si="29" ref="E132:J132">E135</f>
        <v>48549.59999999999</v>
      </c>
      <c r="F132" s="310">
        <f t="shared" si="29"/>
        <v>11842.399999999998</v>
      </c>
      <c r="G132" s="310">
        <f t="shared" si="29"/>
        <v>9551.8</v>
      </c>
      <c r="H132" s="310">
        <f t="shared" si="29"/>
        <v>8051.8</v>
      </c>
      <c r="I132" s="310">
        <f t="shared" si="29"/>
        <v>9551.8</v>
      </c>
      <c r="J132" s="310">
        <f t="shared" si="29"/>
        <v>9551.8</v>
      </c>
      <c r="K132" s="389"/>
      <c r="L132" s="392"/>
      <c r="M132" s="392"/>
      <c r="N132" s="392"/>
      <c r="O132" s="392"/>
      <c r="P132" s="392"/>
      <c r="Q132" s="428"/>
    </row>
    <row r="133" spans="1:17" ht="9.75" customHeight="1">
      <c r="A133" s="429"/>
      <c r="B133" s="390"/>
      <c r="C133" s="403"/>
      <c r="D133" s="313" t="s">
        <v>6</v>
      </c>
      <c r="E133" s="310">
        <f aca="true" t="shared" si="30" ref="E133:J133">E138</f>
        <v>8098.1</v>
      </c>
      <c r="F133" s="310">
        <f t="shared" si="30"/>
        <v>1531.9</v>
      </c>
      <c r="G133" s="310">
        <f t="shared" si="30"/>
        <v>1547.9</v>
      </c>
      <c r="H133" s="310">
        <f t="shared" si="30"/>
        <v>1606.1</v>
      </c>
      <c r="I133" s="310">
        <f t="shared" si="30"/>
        <v>1706.1</v>
      </c>
      <c r="J133" s="310">
        <f t="shared" si="30"/>
        <v>1706.1</v>
      </c>
      <c r="K133" s="390"/>
      <c r="L133" s="393"/>
      <c r="M133" s="393"/>
      <c r="N133" s="393"/>
      <c r="O133" s="393"/>
      <c r="P133" s="393"/>
      <c r="Q133" s="429"/>
    </row>
    <row r="134" spans="1:17" ht="24" customHeight="1">
      <c r="A134" s="427" t="s">
        <v>98</v>
      </c>
      <c r="B134" s="387" t="s">
        <v>114</v>
      </c>
      <c r="C134" s="445" t="s">
        <v>161</v>
      </c>
      <c r="D134" s="228" t="s">
        <v>265</v>
      </c>
      <c r="E134" s="320">
        <f aca="true" t="shared" si="31" ref="E134:J134">E135</f>
        <v>48549.59999999999</v>
      </c>
      <c r="F134" s="320">
        <f t="shared" si="31"/>
        <v>11842.399999999998</v>
      </c>
      <c r="G134" s="320">
        <f t="shared" si="31"/>
        <v>9551.8</v>
      </c>
      <c r="H134" s="320">
        <f t="shared" si="31"/>
        <v>8051.8</v>
      </c>
      <c r="I134" s="320">
        <f t="shared" si="31"/>
        <v>9551.8</v>
      </c>
      <c r="J134" s="320">
        <f t="shared" si="31"/>
        <v>9551.8</v>
      </c>
      <c r="K134" s="468" t="s">
        <v>267</v>
      </c>
      <c r="L134" s="391" t="s">
        <v>236</v>
      </c>
      <c r="M134" s="391" t="s">
        <v>236</v>
      </c>
      <c r="N134" s="391" t="s">
        <v>236</v>
      </c>
      <c r="O134" s="391" t="s">
        <v>236</v>
      </c>
      <c r="P134" s="391" t="s">
        <v>236</v>
      </c>
      <c r="Q134" s="396" t="s">
        <v>142</v>
      </c>
    </row>
    <row r="135" spans="1:17" ht="21" customHeight="1">
      <c r="A135" s="428"/>
      <c r="B135" s="389"/>
      <c r="C135" s="452"/>
      <c r="D135" s="371" t="s">
        <v>5</v>
      </c>
      <c r="E135" s="382">
        <f>SUM(F135:J136)</f>
        <v>48549.59999999999</v>
      </c>
      <c r="F135" s="399">
        <f>10904.3-89.1-29.7+1056.9</f>
        <v>11842.399999999998</v>
      </c>
      <c r="G135" s="399">
        <v>9551.8</v>
      </c>
      <c r="H135" s="399">
        <v>8051.8</v>
      </c>
      <c r="I135" s="399">
        <v>9551.8</v>
      </c>
      <c r="J135" s="399">
        <v>9551.8</v>
      </c>
      <c r="K135" s="370"/>
      <c r="L135" s="392"/>
      <c r="M135" s="392"/>
      <c r="N135" s="392"/>
      <c r="O135" s="392"/>
      <c r="P135" s="392"/>
      <c r="Q135" s="397"/>
    </row>
    <row r="136" spans="1:17" ht="5.25" customHeight="1">
      <c r="A136" s="429"/>
      <c r="B136" s="390"/>
      <c r="C136" s="403"/>
      <c r="D136" s="487"/>
      <c r="E136" s="423"/>
      <c r="F136" s="400"/>
      <c r="G136" s="400"/>
      <c r="H136" s="400"/>
      <c r="I136" s="400"/>
      <c r="J136" s="400"/>
      <c r="K136" s="370"/>
      <c r="L136" s="393"/>
      <c r="M136" s="393"/>
      <c r="N136" s="393"/>
      <c r="O136" s="393"/>
      <c r="P136" s="393"/>
      <c r="Q136" s="397"/>
    </row>
    <row r="137" spans="1:17" ht="25.5" customHeight="1">
      <c r="A137" s="501" t="s">
        <v>115</v>
      </c>
      <c r="B137" s="523" t="s">
        <v>67</v>
      </c>
      <c r="C137" s="445" t="s">
        <v>161</v>
      </c>
      <c r="D137" s="228" t="s">
        <v>265</v>
      </c>
      <c r="E137" s="334">
        <f aca="true" t="shared" si="32" ref="E137:J137">E138</f>
        <v>8098.1</v>
      </c>
      <c r="F137" s="334">
        <f t="shared" si="32"/>
        <v>1531.9</v>
      </c>
      <c r="G137" s="334">
        <f t="shared" si="32"/>
        <v>1547.9</v>
      </c>
      <c r="H137" s="334">
        <f t="shared" si="32"/>
        <v>1606.1</v>
      </c>
      <c r="I137" s="334">
        <f t="shared" si="32"/>
        <v>1706.1</v>
      </c>
      <c r="J137" s="334">
        <f t="shared" si="32"/>
        <v>1706.1</v>
      </c>
      <c r="K137" s="406" t="s">
        <v>264</v>
      </c>
      <c r="L137" s="417" t="s">
        <v>236</v>
      </c>
      <c r="M137" s="417" t="s">
        <v>236</v>
      </c>
      <c r="N137" s="417" t="s">
        <v>236</v>
      </c>
      <c r="O137" s="417" t="s">
        <v>236</v>
      </c>
      <c r="P137" s="417" t="s">
        <v>236</v>
      </c>
      <c r="Q137" s="417" t="s">
        <v>142</v>
      </c>
    </row>
    <row r="138" spans="1:17" ht="16.5" customHeight="1">
      <c r="A138" s="535"/>
      <c r="B138" s="537"/>
      <c r="C138" s="452"/>
      <c r="D138" s="371" t="s">
        <v>6</v>
      </c>
      <c r="E138" s="405">
        <f>SUM(F138:J141)</f>
        <v>8098.1</v>
      </c>
      <c r="F138" s="405">
        <v>1531.9</v>
      </c>
      <c r="G138" s="405">
        <v>1547.9</v>
      </c>
      <c r="H138" s="405">
        <v>1606.1</v>
      </c>
      <c r="I138" s="405">
        <v>1706.1</v>
      </c>
      <c r="J138" s="405">
        <v>1706.1</v>
      </c>
      <c r="K138" s="407"/>
      <c r="L138" s="488"/>
      <c r="M138" s="488"/>
      <c r="N138" s="488"/>
      <c r="O138" s="488"/>
      <c r="P138" s="488"/>
      <c r="Q138" s="418"/>
    </row>
    <row r="139" spans="1:17" ht="11.25" customHeight="1">
      <c r="A139" s="535"/>
      <c r="B139" s="537"/>
      <c r="C139" s="452"/>
      <c r="D139" s="372"/>
      <c r="E139" s="405"/>
      <c r="F139" s="405"/>
      <c r="G139" s="405"/>
      <c r="H139" s="405"/>
      <c r="I139" s="405"/>
      <c r="J139" s="405"/>
      <c r="K139" s="407"/>
      <c r="L139" s="488"/>
      <c r="M139" s="488"/>
      <c r="N139" s="488"/>
      <c r="O139" s="488"/>
      <c r="P139" s="488"/>
      <c r="Q139" s="418"/>
    </row>
    <row r="140" spans="1:17" ht="10.5" customHeight="1">
      <c r="A140" s="535"/>
      <c r="B140" s="537"/>
      <c r="C140" s="452"/>
      <c r="D140" s="372"/>
      <c r="E140" s="405"/>
      <c r="F140" s="405"/>
      <c r="G140" s="405"/>
      <c r="H140" s="405"/>
      <c r="I140" s="405"/>
      <c r="J140" s="405"/>
      <c r="K140" s="407"/>
      <c r="L140" s="488"/>
      <c r="M140" s="488"/>
      <c r="N140" s="488"/>
      <c r="O140" s="488"/>
      <c r="P140" s="488"/>
      <c r="Q140" s="418"/>
    </row>
    <row r="141" spans="1:17" ht="12.75" customHeight="1" hidden="1">
      <c r="A141" s="535"/>
      <c r="B141" s="537"/>
      <c r="C141" s="452"/>
      <c r="D141" s="373"/>
      <c r="E141" s="405"/>
      <c r="F141" s="405"/>
      <c r="G141" s="405"/>
      <c r="H141" s="405"/>
      <c r="I141" s="405"/>
      <c r="J141" s="405"/>
      <c r="K141" s="408"/>
      <c r="L141" s="489"/>
      <c r="M141" s="489"/>
      <c r="N141" s="489"/>
      <c r="O141" s="489"/>
      <c r="P141" s="489"/>
      <c r="Q141" s="416"/>
    </row>
    <row r="142" spans="1:17" ht="12" customHeight="1">
      <c r="A142" s="383"/>
      <c r="B142" s="457" t="s">
        <v>49</v>
      </c>
      <c r="C142" s="383"/>
      <c r="D142" s="69" t="s">
        <v>11</v>
      </c>
      <c r="E142" s="424">
        <f aca="true" t="shared" si="33" ref="E142:J142">SUM(E144:E145)</f>
        <v>773573.9</v>
      </c>
      <c r="F142" s="424">
        <f t="shared" si="33"/>
        <v>159427.1</v>
      </c>
      <c r="G142" s="424">
        <f t="shared" si="33"/>
        <v>147878.2</v>
      </c>
      <c r="H142" s="424">
        <f t="shared" si="33"/>
        <v>146586</v>
      </c>
      <c r="I142" s="424">
        <f t="shared" si="33"/>
        <v>159841.30000000002</v>
      </c>
      <c r="J142" s="424">
        <f t="shared" si="33"/>
        <v>159841.30000000002</v>
      </c>
      <c r="K142" s="425"/>
      <c r="L142" s="401"/>
      <c r="M142" s="401"/>
      <c r="N142" s="401"/>
      <c r="O142" s="401"/>
      <c r="P142" s="401"/>
      <c r="Q142" s="383"/>
    </row>
    <row r="143" spans="1:17" ht="12" customHeight="1">
      <c r="A143" s="383"/>
      <c r="B143" s="457"/>
      <c r="C143" s="383"/>
      <c r="D143" s="69" t="s">
        <v>12</v>
      </c>
      <c r="E143" s="424"/>
      <c r="F143" s="424"/>
      <c r="G143" s="424"/>
      <c r="H143" s="424"/>
      <c r="I143" s="424"/>
      <c r="J143" s="424"/>
      <c r="K143" s="425"/>
      <c r="L143" s="398"/>
      <c r="M143" s="398"/>
      <c r="N143" s="398"/>
      <c r="O143" s="398"/>
      <c r="P143" s="398"/>
      <c r="Q143" s="383"/>
    </row>
    <row r="144" spans="1:17" ht="12" customHeight="1">
      <c r="A144" s="383"/>
      <c r="B144" s="457"/>
      <c r="C144" s="383"/>
      <c r="D144" s="313" t="s">
        <v>5</v>
      </c>
      <c r="E144" s="310">
        <f>SUM(F144:J144)</f>
        <v>212553.6</v>
      </c>
      <c r="F144" s="310">
        <f>SUM(F135,F120,F93)</f>
        <v>51717.2</v>
      </c>
      <c r="G144" s="310">
        <f>SUM(G135,G120,G93)</f>
        <v>40569.1</v>
      </c>
      <c r="H144" s="310">
        <f>SUM(H135,H120,H93)</f>
        <v>36089.1</v>
      </c>
      <c r="I144" s="310">
        <f>SUM(I135,I120,I93)</f>
        <v>42089.1</v>
      </c>
      <c r="J144" s="310">
        <f>SUM(J135,J120,J93)</f>
        <v>42089.1</v>
      </c>
      <c r="K144" s="425"/>
      <c r="L144" s="398"/>
      <c r="M144" s="398"/>
      <c r="N144" s="398"/>
      <c r="O144" s="398"/>
      <c r="P144" s="398"/>
      <c r="Q144" s="383"/>
    </row>
    <row r="145" spans="1:17" ht="12" customHeight="1">
      <c r="A145" s="383"/>
      <c r="B145" s="457"/>
      <c r="C145" s="383"/>
      <c r="D145" s="313" t="s">
        <v>6</v>
      </c>
      <c r="E145" s="310">
        <f>SUM(F145:J145)</f>
        <v>561020.3</v>
      </c>
      <c r="F145" s="310">
        <f>SUM(F138,F126,F124,F111,F109,F106,F103,F100,F98)</f>
        <v>107709.90000000001</v>
      </c>
      <c r="G145" s="310">
        <f>G118+G133+G91</f>
        <v>107309.1</v>
      </c>
      <c r="H145" s="310">
        <f>H118+H133+H91</f>
        <v>110496.9</v>
      </c>
      <c r="I145" s="310">
        <f>I118+I133+I91</f>
        <v>117752.20000000001</v>
      </c>
      <c r="J145" s="310">
        <f>J118+J133+J91</f>
        <v>117752.20000000001</v>
      </c>
      <c r="K145" s="425"/>
      <c r="L145" s="398"/>
      <c r="M145" s="398"/>
      <c r="N145" s="398"/>
      <c r="O145" s="398"/>
      <c r="P145" s="398"/>
      <c r="Q145" s="383"/>
    </row>
    <row r="146" spans="1:17" ht="15" customHeight="1">
      <c r="A146" s="190" t="s">
        <v>116</v>
      </c>
      <c r="B146" s="491" t="s">
        <v>117</v>
      </c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3"/>
    </row>
    <row r="147" spans="1:17" ht="52.5" customHeight="1">
      <c r="A147" s="331" t="s">
        <v>118</v>
      </c>
      <c r="B147" s="335" t="s">
        <v>71</v>
      </c>
      <c r="C147" s="383" t="s">
        <v>161</v>
      </c>
      <c r="D147" s="228" t="s">
        <v>207</v>
      </c>
      <c r="E147" s="332">
        <f aca="true" t="shared" si="34" ref="E147:J147">SUM(E148:E150)</f>
        <v>1012.7</v>
      </c>
      <c r="F147" s="332">
        <f t="shared" si="34"/>
        <v>294.5</v>
      </c>
      <c r="G147" s="332">
        <f t="shared" si="34"/>
        <v>351.2</v>
      </c>
      <c r="H147" s="332">
        <f t="shared" si="34"/>
        <v>130</v>
      </c>
      <c r="I147" s="332">
        <f t="shared" si="34"/>
        <v>118.5</v>
      </c>
      <c r="J147" s="332">
        <f t="shared" si="34"/>
        <v>118.5</v>
      </c>
      <c r="K147" s="406" t="s">
        <v>273</v>
      </c>
      <c r="L147" s="286" t="s">
        <v>236</v>
      </c>
      <c r="M147" s="286" t="s">
        <v>236</v>
      </c>
      <c r="N147" s="286" t="s">
        <v>236</v>
      </c>
      <c r="O147" s="286" t="s">
        <v>236</v>
      </c>
      <c r="P147" s="286" t="s">
        <v>236</v>
      </c>
      <c r="Q147" s="417" t="s">
        <v>51</v>
      </c>
    </row>
    <row r="148" spans="1:17" ht="48" customHeight="1">
      <c r="A148" s="538" t="s">
        <v>287</v>
      </c>
      <c r="B148" s="369" t="s">
        <v>286</v>
      </c>
      <c r="C148" s="384"/>
      <c r="D148" s="398" t="s">
        <v>6</v>
      </c>
      <c r="E148" s="405">
        <f>SUM(F148:J149)</f>
        <v>601.7</v>
      </c>
      <c r="F148" s="382">
        <v>98.5</v>
      </c>
      <c r="G148" s="382">
        <f>136.6-0.4</f>
        <v>136.2</v>
      </c>
      <c r="H148" s="353">
        <v>130</v>
      </c>
      <c r="I148" s="353">
        <v>118.5</v>
      </c>
      <c r="J148" s="353">
        <v>118.5</v>
      </c>
      <c r="K148" s="407"/>
      <c r="L148" s="380">
        <v>100</v>
      </c>
      <c r="M148" s="380">
        <v>100</v>
      </c>
      <c r="N148" s="380">
        <v>100</v>
      </c>
      <c r="O148" s="380">
        <v>100</v>
      </c>
      <c r="P148" s="380">
        <v>100</v>
      </c>
      <c r="Q148" s="420"/>
    </row>
    <row r="149" spans="1:17" ht="11.25" customHeight="1">
      <c r="A149" s="535"/>
      <c r="B149" s="370"/>
      <c r="C149" s="384"/>
      <c r="D149" s="398"/>
      <c r="E149" s="398"/>
      <c r="F149" s="382"/>
      <c r="G149" s="382"/>
      <c r="H149" s="353"/>
      <c r="I149" s="353"/>
      <c r="J149" s="353"/>
      <c r="K149" s="407"/>
      <c r="L149" s="381"/>
      <c r="M149" s="381"/>
      <c r="N149" s="381"/>
      <c r="O149" s="381"/>
      <c r="P149" s="381"/>
      <c r="Q149" s="420"/>
    </row>
    <row r="150" spans="1:17" ht="21" customHeight="1">
      <c r="A150" s="309" t="s">
        <v>288</v>
      </c>
      <c r="B150" s="335" t="s">
        <v>204</v>
      </c>
      <c r="C150" s="384"/>
      <c r="D150" s="313" t="s">
        <v>5</v>
      </c>
      <c r="E150" s="310">
        <f>F150+G150+H150+I150+J150</f>
        <v>411</v>
      </c>
      <c r="F150" s="310">
        <v>196</v>
      </c>
      <c r="G150" s="310">
        <v>215</v>
      </c>
      <c r="H150" s="304">
        <v>0</v>
      </c>
      <c r="I150" s="304">
        <v>0</v>
      </c>
      <c r="J150" s="304">
        <v>0</v>
      </c>
      <c r="K150" s="408"/>
      <c r="L150" s="340">
        <v>100</v>
      </c>
      <c r="M150" s="340">
        <v>100</v>
      </c>
      <c r="N150" s="340">
        <v>0</v>
      </c>
      <c r="O150" s="340">
        <v>0</v>
      </c>
      <c r="P150" s="340">
        <v>0</v>
      </c>
      <c r="Q150" s="421"/>
    </row>
    <row r="151" spans="1:17" ht="21" customHeight="1">
      <c r="A151" s="427" t="s">
        <v>119</v>
      </c>
      <c r="B151" s="387" t="s">
        <v>70</v>
      </c>
      <c r="C151" s="445" t="s">
        <v>161</v>
      </c>
      <c r="D151" s="228" t="s">
        <v>207</v>
      </c>
      <c r="E151" s="320">
        <v>11330.3</v>
      </c>
      <c r="F151" s="320">
        <v>2294.7</v>
      </c>
      <c r="G151" s="320">
        <v>2258.9</v>
      </c>
      <c r="H151" s="70">
        <v>2258.9</v>
      </c>
      <c r="I151" s="70">
        <v>2258.9</v>
      </c>
      <c r="J151" s="70">
        <v>2258.9</v>
      </c>
      <c r="K151" s="406" t="s">
        <v>274</v>
      </c>
      <c r="L151" s="417" t="s">
        <v>275</v>
      </c>
      <c r="M151" s="417" t="s">
        <v>275</v>
      </c>
      <c r="N151" s="417" t="s">
        <v>275</v>
      </c>
      <c r="O151" s="417" t="s">
        <v>275</v>
      </c>
      <c r="P151" s="417" t="s">
        <v>275</v>
      </c>
      <c r="Q151" s="417" t="s">
        <v>51</v>
      </c>
    </row>
    <row r="152" spans="1:17" ht="15.75" customHeight="1">
      <c r="A152" s="453"/>
      <c r="B152" s="389"/>
      <c r="C152" s="446"/>
      <c r="D152" s="313" t="s">
        <v>5</v>
      </c>
      <c r="E152" s="316">
        <f>SUM(F152:J152)</f>
        <v>5399.3</v>
      </c>
      <c r="F152" s="316">
        <f>1250-18.7-196</f>
        <v>1035.3</v>
      </c>
      <c r="G152" s="316">
        <f>1000+364</f>
        <v>1364</v>
      </c>
      <c r="H152" s="316">
        <v>1000</v>
      </c>
      <c r="I152" s="316">
        <v>1000</v>
      </c>
      <c r="J152" s="316">
        <v>1000</v>
      </c>
      <c r="K152" s="407"/>
      <c r="L152" s="419"/>
      <c r="M152" s="419"/>
      <c r="N152" s="419"/>
      <c r="O152" s="419"/>
      <c r="P152" s="419"/>
      <c r="Q152" s="418"/>
    </row>
    <row r="153" spans="1:17" ht="21" customHeight="1">
      <c r="A153" s="454"/>
      <c r="B153" s="390"/>
      <c r="C153" s="447"/>
      <c r="D153" s="313" t="s">
        <v>6</v>
      </c>
      <c r="E153" s="316">
        <f>SUM(F153:J153)</f>
        <v>6295</v>
      </c>
      <c r="F153" s="316">
        <v>1259.4</v>
      </c>
      <c r="G153" s="316">
        <v>1258.9</v>
      </c>
      <c r="H153" s="316">
        <v>1258.9</v>
      </c>
      <c r="I153" s="316">
        <v>1258.9</v>
      </c>
      <c r="J153" s="316">
        <v>1258.9</v>
      </c>
      <c r="K153" s="408"/>
      <c r="L153" s="422"/>
      <c r="M153" s="422"/>
      <c r="N153" s="422"/>
      <c r="O153" s="422"/>
      <c r="P153" s="422"/>
      <c r="Q153" s="416"/>
    </row>
    <row r="154" spans="1:17" ht="14.25" customHeight="1">
      <c r="A154" s="427" t="s">
        <v>120</v>
      </c>
      <c r="B154" s="387" t="s">
        <v>133</v>
      </c>
      <c r="C154" s="445" t="s">
        <v>161</v>
      </c>
      <c r="D154" s="433" t="s">
        <v>221</v>
      </c>
      <c r="E154" s="490">
        <f aca="true" t="shared" si="35" ref="E154:J154">SUM(E158,E164)</f>
        <v>715.4</v>
      </c>
      <c r="F154" s="490">
        <f t="shared" si="35"/>
        <v>607.4</v>
      </c>
      <c r="G154" s="490">
        <f t="shared" si="35"/>
        <v>27</v>
      </c>
      <c r="H154" s="490">
        <f t="shared" si="35"/>
        <v>27</v>
      </c>
      <c r="I154" s="490">
        <f t="shared" si="35"/>
        <v>27</v>
      </c>
      <c r="J154" s="490">
        <f t="shared" si="35"/>
        <v>27</v>
      </c>
      <c r="K154" s="406" t="s">
        <v>263</v>
      </c>
      <c r="L154" s="417" t="s">
        <v>236</v>
      </c>
      <c r="M154" s="417" t="s">
        <v>236</v>
      </c>
      <c r="N154" s="417" t="s">
        <v>236</v>
      </c>
      <c r="O154" s="417" t="s">
        <v>236</v>
      </c>
      <c r="P154" s="417" t="s">
        <v>236</v>
      </c>
      <c r="Q154" s="417" t="s">
        <v>51</v>
      </c>
    </row>
    <row r="155" spans="1:17" ht="11.25" customHeight="1">
      <c r="A155" s="455"/>
      <c r="B155" s="388"/>
      <c r="C155" s="469"/>
      <c r="D155" s="434"/>
      <c r="E155" s="490"/>
      <c r="F155" s="490"/>
      <c r="G155" s="490"/>
      <c r="H155" s="490"/>
      <c r="I155" s="490"/>
      <c r="J155" s="490"/>
      <c r="K155" s="495"/>
      <c r="L155" s="419"/>
      <c r="M155" s="419"/>
      <c r="N155" s="419"/>
      <c r="O155" s="419"/>
      <c r="P155" s="419"/>
      <c r="Q155" s="419"/>
    </row>
    <row r="156" spans="1:17" ht="11.25" customHeight="1">
      <c r="A156" s="429"/>
      <c r="B156" s="390"/>
      <c r="C156" s="403"/>
      <c r="D156" s="323" t="s">
        <v>5</v>
      </c>
      <c r="E156" s="316">
        <f aca="true" t="shared" si="36" ref="E156:J156">E154</f>
        <v>715.4</v>
      </c>
      <c r="F156" s="316">
        <f t="shared" si="36"/>
        <v>607.4</v>
      </c>
      <c r="G156" s="316">
        <f t="shared" si="36"/>
        <v>27</v>
      </c>
      <c r="H156" s="316">
        <f t="shared" si="36"/>
        <v>27</v>
      </c>
      <c r="I156" s="316">
        <f t="shared" si="36"/>
        <v>27</v>
      </c>
      <c r="J156" s="316">
        <f t="shared" si="36"/>
        <v>27</v>
      </c>
      <c r="K156" s="408"/>
      <c r="L156" s="422"/>
      <c r="M156" s="422"/>
      <c r="N156" s="422"/>
      <c r="O156" s="422"/>
      <c r="P156" s="422"/>
      <c r="Q156" s="416"/>
    </row>
    <row r="157" spans="1:17" ht="21" customHeight="1">
      <c r="A157" s="427" t="s">
        <v>121</v>
      </c>
      <c r="B157" s="387" t="s">
        <v>68</v>
      </c>
      <c r="C157" s="445" t="s">
        <v>161</v>
      </c>
      <c r="D157" s="228" t="s">
        <v>207</v>
      </c>
      <c r="E157" s="305">
        <f aca="true" t="shared" si="37" ref="E157:J157">E158</f>
        <v>542.4</v>
      </c>
      <c r="F157" s="305">
        <f t="shared" si="37"/>
        <v>542.4</v>
      </c>
      <c r="G157" s="305">
        <f t="shared" si="37"/>
        <v>0</v>
      </c>
      <c r="H157" s="305">
        <f t="shared" si="37"/>
        <v>0</v>
      </c>
      <c r="I157" s="305">
        <f t="shared" si="37"/>
        <v>0</v>
      </c>
      <c r="J157" s="305">
        <f t="shared" si="37"/>
        <v>0</v>
      </c>
      <c r="K157" s="406" t="s">
        <v>279</v>
      </c>
      <c r="L157" s="413" t="s">
        <v>276</v>
      </c>
      <c r="M157" s="413" t="s">
        <v>277</v>
      </c>
      <c r="N157" s="413" t="s">
        <v>278</v>
      </c>
      <c r="O157" s="413" t="s">
        <v>278</v>
      </c>
      <c r="P157" s="413" t="s">
        <v>278</v>
      </c>
      <c r="Q157" s="417" t="s">
        <v>51</v>
      </c>
    </row>
    <row r="158" spans="1:17" ht="21" customHeight="1">
      <c r="A158" s="428"/>
      <c r="B158" s="389"/>
      <c r="C158" s="452"/>
      <c r="D158" s="371" t="s">
        <v>5</v>
      </c>
      <c r="E158" s="399">
        <f>SUM(F158:H159)</f>
        <v>542.4</v>
      </c>
      <c r="F158" s="399">
        <f>250+292.4</f>
        <v>542.4</v>
      </c>
      <c r="G158" s="399">
        <v>0</v>
      </c>
      <c r="H158" s="399">
        <v>0</v>
      </c>
      <c r="I158" s="399">
        <v>0</v>
      </c>
      <c r="J158" s="399">
        <v>0</v>
      </c>
      <c r="K158" s="407"/>
      <c r="L158" s="419"/>
      <c r="M158" s="419"/>
      <c r="N158" s="419"/>
      <c r="O158" s="419"/>
      <c r="P158" s="419"/>
      <c r="Q158" s="418"/>
    </row>
    <row r="159" spans="1:17" ht="6.75" customHeight="1">
      <c r="A159" s="429"/>
      <c r="B159" s="390"/>
      <c r="C159" s="403"/>
      <c r="D159" s="487"/>
      <c r="E159" s="400"/>
      <c r="F159" s="400"/>
      <c r="G159" s="400"/>
      <c r="H159" s="400"/>
      <c r="I159" s="400"/>
      <c r="J159" s="400"/>
      <c r="K159" s="408"/>
      <c r="L159" s="422"/>
      <c r="M159" s="422"/>
      <c r="N159" s="422"/>
      <c r="O159" s="422"/>
      <c r="P159" s="422"/>
      <c r="Q159" s="416"/>
    </row>
    <row r="160" spans="1:17" ht="24" customHeight="1">
      <c r="A160" s="427" t="s">
        <v>122</v>
      </c>
      <c r="B160" s="387" t="s">
        <v>153</v>
      </c>
      <c r="C160" s="445" t="s">
        <v>161</v>
      </c>
      <c r="D160" s="228" t="s">
        <v>207</v>
      </c>
      <c r="E160" s="306">
        <f aca="true" t="shared" si="38" ref="E160:J160">E161</f>
        <v>0</v>
      </c>
      <c r="F160" s="306">
        <f t="shared" si="38"/>
        <v>0</v>
      </c>
      <c r="G160" s="306">
        <f t="shared" si="38"/>
        <v>0</v>
      </c>
      <c r="H160" s="306">
        <f t="shared" si="38"/>
        <v>0</v>
      </c>
      <c r="I160" s="306">
        <f t="shared" si="38"/>
        <v>0</v>
      </c>
      <c r="J160" s="306">
        <f t="shared" si="38"/>
        <v>0</v>
      </c>
      <c r="K160" s="406" t="s">
        <v>281</v>
      </c>
      <c r="L160" s="413" t="s">
        <v>280</v>
      </c>
      <c r="M160" s="413" t="s">
        <v>282</v>
      </c>
      <c r="N160" s="413" t="s">
        <v>283</v>
      </c>
      <c r="O160" s="413" t="s">
        <v>283</v>
      </c>
      <c r="P160" s="413" t="s">
        <v>283</v>
      </c>
      <c r="Q160" s="417" t="s">
        <v>51</v>
      </c>
    </row>
    <row r="161" spans="1:17" ht="17.25" customHeight="1">
      <c r="A161" s="428"/>
      <c r="B161" s="389"/>
      <c r="C161" s="452"/>
      <c r="D161" s="371" t="s">
        <v>5</v>
      </c>
      <c r="E161" s="399">
        <f>SUM(F161:H162)</f>
        <v>0</v>
      </c>
      <c r="F161" s="399">
        <f>20-20</f>
        <v>0</v>
      </c>
      <c r="G161" s="399">
        <v>0</v>
      </c>
      <c r="H161" s="399">
        <v>0</v>
      </c>
      <c r="I161" s="399">
        <v>0</v>
      </c>
      <c r="J161" s="399">
        <v>0</v>
      </c>
      <c r="K161" s="407"/>
      <c r="L161" s="414"/>
      <c r="M161" s="414"/>
      <c r="N161" s="414"/>
      <c r="O161" s="414"/>
      <c r="P161" s="414"/>
      <c r="Q161" s="418"/>
    </row>
    <row r="162" spans="1:17" ht="12" customHeight="1">
      <c r="A162" s="429"/>
      <c r="B162" s="390"/>
      <c r="C162" s="403"/>
      <c r="D162" s="487"/>
      <c r="E162" s="400"/>
      <c r="F162" s="400"/>
      <c r="G162" s="400"/>
      <c r="H162" s="400"/>
      <c r="I162" s="400"/>
      <c r="J162" s="400"/>
      <c r="K162" s="408"/>
      <c r="L162" s="415"/>
      <c r="M162" s="415"/>
      <c r="N162" s="415"/>
      <c r="O162" s="415"/>
      <c r="P162" s="415"/>
      <c r="Q162" s="416"/>
    </row>
    <row r="163" spans="1:17" ht="21.75" customHeight="1">
      <c r="A163" s="427" t="s">
        <v>123</v>
      </c>
      <c r="B163" s="387" t="s">
        <v>69</v>
      </c>
      <c r="C163" s="445" t="s">
        <v>161</v>
      </c>
      <c r="D163" s="228" t="s">
        <v>207</v>
      </c>
      <c r="E163" s="306">
        <f aca="true" t="shared" si="39" ref="E163:J163">E164</f>
        <v>173</v>
      </c>
      <c r="F163" s="306">
        <f t="shared" si="39"/>
        <v>65</v>
      </c>
      <c r="G163" s="306">
        <f t="shared" si="39"/>
        <v>27</v>
      </c>
      <c r="H163" s="306">
        <f t="shared" si="39"/>
        <v>27</v>
      </c>
      <c r="I163" s="306">
        <f t="shared" si="39"/>
        <v>27</v>
      </c>
      <c r="J163" s="306">
        <f t="shared" si="39"/>
        <v>27</v>
      </c>
      <c r="K163" s="406" t="s">
        <v>284</v>
      </c>
      <c r="L163" s="413" t="s">
        <v>236</v>
      </c>
      <c r="M163" s="413" t="s">
        <v>236</v>
      </c>
      <c r="N163" s="413" t="s">
        <v>236</v>
      </c>
      <c r="O163" s="413" t="s">
        <v>236</v>
      </c>
      <c r="P163" s="413" t="s">
        <v>236</v>
      </c>
      <c r="Q163" s="417" t="s">
        <v>51</v>
      </c>
    </row>
    <row r="164" spans="1:17" ht="21.75" customHeight="1">
      <c r="A164" s="428"/>
      <c r="B164" s="389"/>
      <c r="C164" s="452"/>
      <c r="D164" s="371" t="s">
        <v>5</v>
      </c>
      <c r="E164" s="399">
        <f>SUM(F164:J164)</f>
        <v>173</v>
      </c>
      <c r="F164" s="399">
        <v>65</v>
      </c>
      <c r="G164" s="399">
        <v>27</v>
      </c>
      <c r="H164" s="399">
        <v>27</v>
      </c>
      <c r="I164" s="399">
        <v>27</v>
      </c>
      <c r="J164" s="399">
        <v>27</v>
      </c>
      <c r="K164" s="408"/>
      <c r="L164" s="416"/>
      <c r="M164" s="416"/>
      <c r="N164" s="416"/>
      <c r="O164" s="416"/>
      <c r="P164" s="416"/>
      <c r="Q164" s="418"/>
    </row>
    <row r="165" spans="1:17" ht="23.25" customHeight="1" thickBot="1">
      <c r="A165" s="429"/>
      <c r="B165" s="390"/>
      <c r="C165" s="403"/>
      <c r="D165" s="430"/>
      <c r="E165" s="409"/>
      <c r="F165" s="409"/>
      <c r="G165" s="409"/>
      <c r="H165" s="409"/>
      <c r="I165" s="409"/>
      <c r="J165" s="409"/>
      <c r="K165" s="329" t="s">
        <v>285</v>
      </c>
      <c r="L165" s="286" t="s">
        <v>236</v>
      </c>
      <c r="M165" s="286" t="s">
        <v>236</v>
      </c>
      <c r="N165" s="286" t="s">
        <v>236</v>
      </c>
      <c r="O165" s="286" t="s">
        <v>236</v>
      </c>
      <c r="P165" s="286" t="s">
        <v>236</v>
      </c>
      <c r="Q165" s="416"/>
    </row>
    <row r="166" spans="1:17" ht="12" customHeight="1">
      <c r="A166" s="383"/>
      <c r="B166" s="457" t="s">
        <v>124</v>
      </c>
      <c r="C166" s="458"/>
      <c r="D166" s="73" t="s">
        <v>11</v>
      </c>
      <c r="E166" s="494">
        <f aca="true" t="shared" si="40" ref="E166:J166">SUM(E168:E169)</f>
        <v>13422.399999999998</v>
      </c>
      <c r="F166" s="494">
        <f t="shared" si="40"/>
        <v>3196.6</v>
      </c>
      <c r="G166" s="494">
        <f t="shared" si="40"/>
        <v>3001.1000000000004</v>
      </c>
      <c r="H166" s="410">
        <f t="shared" si="40"/>
        <v>2415.9</v>
      </c>
      <c r="I166" s="410">
        <f t="shared" si="40"/>
        <v>2404.4</v>
      </c>
      <c r="J166" s="410">
        <f t="shared" si="40"/>
        <v>2404.4</v>
      </c>
      <c r="K166" s="516"/>
      <c r="L166" s="401"/>
      <c r="M166" s="401"/>
      <c r="N166" s="401"/>
      <c r="O166" s="401"/>
      <c r="P166" s="401"/>
      <c r="Q166" s="383"/>
    </row>
    <row r="167" spans="1:17" ht="12" customHeight="1">
      <c r="A167" s="383"/>
      <c r="B167" s="457"/>
      <c r="C167" s="458"/>
      <c r="D167" s="74" t="s">
        <v>12</v>
      </c>
      <c r="E167" s="424"/>
      <c r="F167" s="424"/>
      <c r="G167" s="424"/>
      <c r="H167" s="411"/>
      <c r="I167" s="411"/>
      <c r="J167" s="411"/>
      <c r="K167" s="385"/>
      <c r="L167" s="398"/>
      <c r="M167" s="398"/>
      <c r="N167" s="398"/>
      <c r="O167" s="398"/>
      <c r="P167" s="398"/>
      <c r="Q167" s="383"/>
    </row>
    <row r="168" spans="1:17" ht="12" customHeight="1">
      <c r="A168" s="383"/>
      <c r="B168" s="457"/>
      <c r="C168" s="458"/>
      <c r="D168" s="75" t="s">
        <v>5</v>
      </c>
      <c r="E168" s="310">
        <f>SUM(F168:J168)</f>
        <v>6525.7</v>
      </c>
      <c r="F168" s="310">
        <f>SUM(F154,F152,F150)</f>
        <v>1838.6999999999998</v>
      </c>
      <c r="G168" s="310">
        <f>SUM(G154,G152,G150)</f>
        <v>1606</v>
      </c>
      <c r="H168" s="310">
        <f>SUM(H154,H152,H150)</f>
        <v>1027</v>
      </c>
      <c r="I168" s="310">
        <f>SUM(I154,I152,I150)</f>
        <v>1027</v>
      </c>
      <c r="J168" s="310">
        <f>SUM(J154,J152,J150)</f>
        <v>1027</v>
      </c>
      <c r="K168" s="385"/>
      <c r="L168" s="398"/>
      <c r="M168" s="398"/>
      <c r="N168" s="398"/>
      <c r="O168" s="398"/>
      <c r="P168" s="398"/>
      <c r="Q168" s="383"/>
    </row>
    <row r="169" spans="1:17" ht="12" customHeight="1" thickBot="1">
      <c r="A169" s="383"/>
      <c r="B169" s="457"/>
      <c r="C169" s="458"/>
      <c r="D169" s="76" t="s">
        <v>6</v>
      </c>
      <c r="E169" s="81">
        <f>SUM(F169:J169)</f>
        <v>6896.699999999999</v>
      </c>
      <c r="F169" s="81">
        <f>SUM(F148,F153)</f>
        <v>1357.9</v>
      </c>
      <c r="G169" s="81">
        <f>SUM(G148,G153)</f>
        <v>1395.1000000000001</v>
      </c>
      <c r="H169" s="82">
        <f>SUM(H148,H153)</f>
        <v>1388.9</v>
      </c>
      <c r="I169" s="82">
        <f>SUM(I148,I153)</f>
        <v>1377.4</v>
      </c>
      <c r="J169" s="82">
        <f>SUM(J148,J153)</f>
        <v>1377.4</v>
      </c>
      <c r="K169" s="517"/>
      <c r="L169" s="398"/>
      <c r="M169" s="398"/>
      <c r="N169" s="398"/>
      <c r="O169" s="398"/>
      <c r="P169" s="398"/>
      <c r="Q169" s="383"/>
    </row>
    <row r="170" spans="1:17" ht="15.75" customHeight="1">
      <c r="A170" s="458"/>
      <c r="B170" s="479" t="s">
        <v>13</v>
      </c>
      <c r="C170" s="482"/>
      <c r="D170" s="473" t="s">
        <v>220</v>
      </c>
      <c r="E170" s="485">
        <f aca="true" t="shared" si="41" ref="E170:J170">SUM(E172:E173)</f>
        <v>802469.6</v>
      </c>
      <c r="F170" s="486">
        <f t="shared" si="41"/>
        <v>173578.2</v>
      </c>
      <c r="G170" s="485">
        <f>SUM(G172:G173)</f>
        <v>154213.1</v>
      </c>
      <c r="H170" s="404">
        <f t="shared" si="41"/>
        <v>149396.9</v>
      </c>
      <c r="I170" s="404">
        <f t="shared" si="41"/>
        <v>162640.7</v>
      </c>
      <c r="J170" s="404">
        <f t="shared" si="41"/>
        <v>162640.7</v>
      </c>
      <c r="K170" s="412"/>
      <c r="L170" s="398"/>
      <c r="M170" s="398"/>
      <c r="N170" s="398"/>
      <c r="O170" s="398"/>
      <c r="P170" s="398"/>
      <c r="Q170" s="383"/>
    </row>
    <row r="171" spans="1:17" ht="15.75" customHeight="1" thickBot="1">
      <c r="A171" s="458"/>
      <c r="B171" s="480"/>
      <c r="C171" s="483"/>
      <c r="D171" s="474"/>
      <c r="E171" s="485"/>
      <c r="F171" s="486"/>
      <c r="G171" s="485"/>
      <c r="H171" s="404"/>
      <c r="I171" s="404"/>
      <c r="J171" s="404"/>
      <c r="K171" s="412"/>
      <c r="L171" s="398"/>
      <c r="M171" s="398"/>
      <c r="N171" s="398"/>
      <c r="O171" s="398"/>
      <c r="P171" s="398"/>
      <c r="Q171" s="383"/>
    </row>
    <row r="172" spans="1:17" ht="15.75" customHeight="1" thickBot="1">
      <c r="A172" s="458"/>
      <c r="B172" s="480"/>
      <c r="C172" s="483"/>
      <c r="D172" s="77" t="s">
        <v>5</v>
      </c>
      <c r="E172" s="83">
        <f>SUM(F172:J172)</f>
        <v>233964.30000000002</v>
      </c>
      <c r="F172" s="84">
        <f>SUM(F168,F144,F83,F36,F26,F16)</f>
        <v>64241.399999999994</v>
      </c>
      <c r="G172" s="84">
        <f>SUM(G168,G144,G83,G36,G26,G16,)</f>
        <v>45189.6</v>
      </c>
      <c r="H172" s="84">
        <f>SUM(H168,H144,H83,H36,H26,H16)</f>
        <v>37511.1</v>
      </c>
      <c r="I172" s="84">
        <f>SUM(I168,I144,I83,I36,I26,I16)</f>
        <v>43511.1</v>
      </c>
      <c r="J172" s="84">
        <f>SUM(J168,J144,J83,J36,J26,J16)</f>
        <v>43511.1</v>
      </c>
      <c r="K172" s="412"/>
      <c r="L172" s="398"/>
      <c r="M172" s="398"/>
      <c r="N172" s="398"/>
      <c r="O172" s="398"/>
      <c r="P172" s="398"/>
      <c r="Q172" s="383"/>
    </row>
    <row r="173" spans="1:17" ht="15.75" customHeight="1" thickBot="1">
      <c r="A173" s="458"/>
      <c r="B173" s="481"/>
      <c r="C173" s="484"/>
      <c r="D173" s="78" t="s">
        <v>6</v>
      </c>
      <c r="E173" s="85">
        <f>SUM(F173:J173)</f>
        <v>568505.2999999999</v>
      </c>
      <c r="F173" s="86">
        <f>SUM(F169,F145,F84)</f>
        <v>109336.8</v>
      </c>
      <c r="G173" s="86">
        <f>SUM(G169,G145,G84)</f>
        <v>109023.50000000001</v>
      </c>
      <c r="H173" s="86">
        <f>SUM(H169,H145)</f>
        <v>111885.79999999999</v>
      </c>
      <c r="I173" s="86">
        <f>SUM(I169,I145)</f>
        <v>119129.6</v>
      </c>
      <c r="J173" s="86">
        <f>SUM(J169,J145)</f>
        <v>119129.6</v>
      </c>
      <c r="K173" s="412"/>
      <c r="L173" s="398"/>
      <c r="M173" s="398"/>
      <c r="N173" s="398"/>
      <c r="O173" s="398"/>
      <c r="P173" s="398"/>
      <c r="Q173" s="383"/>
    </row>
    <row r="176" ht="18.75" customHeight="1">
      <c r="F176" s="189"/>
    </row>
    <row r="177" spans="6:9" ht="18.75" customHeight="1">
      <c r="F177" s="189"/>
      <c r="G177" s="189"/>
      <c r="I177" s="189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2015-07-29T12:50:14Z</dcterms:modified>
  <cp:category/>
  <cp:version/>
  <cp:contentType/>
  <cp:contentStatus/>
</cp:coreProperties>
</file>