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орт (прил к пост)" sheetId="1" r:id="rId1"/>
    <sheet name="прил к программе" sheetId="2" r:id="rId2"/>
  </sheets>
  <definedNames>
    <definedName name="OLE_LINK1" localSheetId="1">'прил к программе'!#REF!</definedName>
    <definedName name="OLE_LINK1" localSheetId="0">'спорт (прил к пост)'!#REF!</definedName>
    <definedName name="_xlnm.Print_Titles" localSheetId="1">'прил к программе'!$5:$6</definedName>
    <definedName name="_xlnm.Print_Titles" localSheetId="0">'спорт (прил к пост)'!$5:$6</definedName>
  </definedNames>
  <calcPr fullCalcOnLoad="1"/>
</workbook>
</file>

<file path=xl/sharedStrings.xml><?xml version="1.0" encoding="utf-8"?>
<sst xmlns="http://schemas.openxmlformats.org/spreadsheetml/2006/main" count="426" uniqueCount="121">
  <si>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</si>
  <si>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</si>
  <si>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</si>
  <si>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</si>
  <si>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</si>
  <si>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В тыс. руб.</t>
  </si>
  <si>
    <t>Срок выполнения</t>
  </si>
  <si>
    <t>Источники финансирования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</si>
  <si>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</si>
  <si>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</si>
  <si>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</si>
  <si>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</si>
  <si>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МБ</t>
  </si>
  <si>
    <t>ОБ</t>
  </si>
  <si>
    <t>4.</t>
  </si>
  <si>
    <t>5.</t>
  </si>
  <si>
    <t>2.</t>
  </si>
  <si>
    <t>1.1.</t>
  </si>
  <si>
    <t>Капитальный ремонт детской спортивной площадки</t>
  </si>
  <si>
    <t>МБОУ СОШ ЗАТО Видяево</t>
  </si>
  <si>
    <t>1.2.</t>
  </si>
  <si>
    <t xml:space="preserve">Техническое обслуживание хоккейного корта (космет. ремонт)      </t>
  </si>
  <si>
    <t>1.3.</t>
  </si>
  <si>
    <t>Приобретение мягкого инвентаря (спортивная  форма для городских команд)</t>
  </si>
  <si>
    <t>2.1.</t>
  </si>
  <si>
    <t>2.2.</t>
  </si>
  <si>
    <t>Приобретение спортивного оборудования и  инвентаря</t>
  </si>
  <si>
    <t xml:space="preserve">Задача 3. Обеспечение деятельности Муниципального автономного учреждения «Спортивно-оздоровительный комплекс «Фрегат» ЗАТО Видяево»    </t>
  </si>
  <si>
    <t>3.</t>
  </si>
  <si>
    <t>3.1.</t>
  </si>
  <si>
    <t>МАУ СОК «Фрегат»</t>
  </si>
  <si>
    <t>3.2.</t>
  </si>
  <si>
    <t>4.1.</t>
  </si>
  <si>
    <t>4.2.</t>
  </si>
  <si>
    <t>Организация участия  команд   школьников в спортивных мероприятиях областного, регионального и всероссийского уровней</t>
  </si>
  <si>
    <t>4.3.</t>
  </si>
  <si>
    <t>5.1.</t>
  </si>
  <si>
    <t>МБДОУ № 1 "Солнышко"</t>
  </si>
  <si>
    <t>МБДОУ № 2 "Елочка"</t>
  </si>
  <si>
    <t>МБУ УМС (СЗ)</t>
  </si>
  <si>
    <t>Подведение итогов спортивного года</t>
  </si>
  <si>
    <t>Итого по задаче 4</t>
  </si>
  <si>
    <t>5.2.</t>
  </si>
  <si>
    <t>Итого по задаче 5</t>
  </si>
  <si>
    <t>Задача1:  Обеспечение безопасности при эксплуатации спортивных объектов</t>
  </si>
  <si>
    <t>Организация и проведение спортивных и спортивно-массовых мероприятий муниципального уровня</t>
  </si>
  <si>
    <t>МБДОУ №1 "Солнышко"</t>
  </si>
  <si>
    <t>МБДОУ №2 "Елочка"</t>
  </si>
  <si>
    <t>2016 год</t>
  </si>
  <si>
    <t>Задача 5. Развитие спортивно-массовой и физкультурно-оздоровительной деятельности</t>
  </si>
  <si>
    <t>Организация спортивных и  спортивно-массовых мероприятий муниципального и областного уровней</t>
  </si>
  <si>
    <t>Организация  физкультурно -оздоровительных площадок</t>
  </si>
  <si>
    <t>5.3.</t>
  </si>
  <si>
    <t xml:space="preserve">Задача 4.Создание  условий для развития  детского спорта,  достижения  высоких командных и индивидуальных  спортивных результатов </t>
  </si>
  <si>
    <t>5.4.</t>
  </si>
  <si>
    <t>Задача 2. Пополнение материально-технической базы спорта</t>
  </si>
  <si>
    <t>4.4.</t>
  </si>
  <si>
    <t>МКУ "Отдел ОКСМП"</t>
  </si>
  <si>
    <t>Всего  в т.ч.</t>
  </si>
  <si>
    <t>Поддержка физкультурно-спортивной деятельности общественных спортивных клубов</t>
  </si>
  <si>
    <t>4.5.</t>
  </si>
  <si>
    <t xml:space="preserve">Изготовление информационной продукции и наградных материалов </t>
  </si>
  <si>
    <t>1.4.</t>
  </si>
  <si>
    <t>Всего по программе</t>
  </si>
  <si>
    <t>Приобретение и установка спортивной площадки</t>
  </si>
  <si>
    <t>1.4.1.</t>
  </si>
  <si>
    <t>Софинансирование из бюджета ЗАТО Видяево</t>
  </si>
  <si>
    <t>1.5.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</si>
  <si>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(ПИР на строительство лыжного стадиона)</t>
  </si>
  <si>
    <t>5.5.</t>
  </si>
  <si>
    <t>Приобретение основных средств для учреждений физической культуры и массового спорта</t>
  </si>
  <si>
    <t>МБОО ДОД  «Олимп»</t>
  </si>
  <si>
    <t>1.4.2.</t>
  </si>
  <si>
    <t>Субсидия на приобретение и установку спортивной площадки</t>
  </si>
  <si>
    <t>2017 год</t>
  </si>
  <si>
    <t>2018 год</t>
  </si>
  <si>
    <t>Итого по задаче 3</t>
  </si>
  <si>
    <t>Итого по задаче 2</t>
  </si>
  <si>
    <t>Итого по задаче 1</t>
  </si>
  <si>
    <t>Предоставление условий для систематических занятий физической культурой и спортом</t>
  </si>
  <si>
    <t>х</t>
  </si>
  <si>
    <t>Всего: в т.ч.:</t>
  </si>
  <si>
    <t>2014-2018</t>
  </si>
  <si>
    <t xml:space="preserve">Приложение  
к изменениям в муниципальной программе "Развитие физической культуры и спорта в ЗАТО Видяево"
</t>
  </si>
  <si>
    <t>Всего:           в т.ч.:</t>
  </si>
  <si>
    <t>Всего:            в т.ч.:</t>
  </si>
  <si>
    <t>МБ, всего</t>
  </si>
  <si>
    <t xml:space="preserve">Всего:              в т.ч.: </t>
  </si>
  <si>
    <t xml:space="preserve">Всего:             в т.ч.: </t>
  </si>
  <si>
    <t xml:space="preserve">Всего:                  в т.ч.: </t>
  </si>
  <si>
    <t>Всего:              в т.ч.:</t>
  </si>
  <si>
    <t xml:space="preserve">Техническое обслуживание футбольного поля   (зеленое покрытие) 
Подсыпка кварцевым песком и транспортные расходы г. Волгоград
Резиновый гранулят (крошка) из Казани или Белоруссии
</t>
  </si>
  <si>
    <t xml:space="preserve">Расходование средств, выделенных на приобретение спортивной формы для городских команд, %
</t>
  </si>
  <si>
    <t xml:space="preserve">Расходование средств, выделенных на приобретение спортивного оборудования и инвентаря, %
</t>
  </si>
  <si>
    <t xml:space="preserve">Выполнение  Календарного плана  мероприятий, способствующих достижению высоких результатов на  соревнованиях (от общего количества мероприятий  такого  уровня), %
</t>
  </si>
  <si>
    <t>Доля побед, полученных на   областном, региональном и всероссийском уровнях   (отношение количества призовых мест к общему числу участников  мероприятий), %</t>
  </si>
  <si>
    <t>Охват  обучающихся  по программам  физкультурно-спортивной  направленности  участием  в соревнованиях  высокого уровня  от  общего  числа  обучающихся  по таким программам  (каждый  воспитанник учитывается  1 раз, %</t>
  </si>
  <si>
    <t>Выполнение календарного плана спортивных и спортивно-массовых мероприятий, %</t>
  </si>
  <si>
    <t>Доля специалистов, прошедших обучение по программе повышения квалификации или переподготовки кадров, %</t>
  </si>
  <si>
    <t>Обеспеченность специалистами физкультурно-оздоровительной деятельности, %</t>
  </si>
  <si>
    <t xml:space="preserve">Доля  граждан в возрасте старше  18  лет,   систематически  занимающихся  физической культурой и спортом, %
</t>
  </si>
  <si>
    <t>Динамика посещаемости спортивного объекта, %</t>
  </si>
  <si>
    <t xml:space="preserve">Выполнение  плана спортивных мероприятий, % </t>
  </si>
  <si>
    <t>Увеличение доли граждан, занимающихся отдельными видами спорта, получивших спортивные разряды, по отношению к предыдущему году, %</t>
  </si>
  <si>
    <t xml:space="preserve">Выполнение календарного плана спортивных и спортивно-массовых мероприятий, %                                   </t>
  </si>
  <si>
    <t>Доля детей, охваченных оздоровлением, из числа детей, находящихся в трудной жизненной ситуации (ТЖС), %</t>
  </si>
  <si>
    <t>Выполнение календарного плана мероприятий общественными организациями, %</t>
  </si>
  <si>
    <t xml:space="preserve">Доля муниципальных учреждений участвующих в конкурсе "За здоровый образ жизни", %
</t>
  </si>
  <si>
    <t>Количество приобретенных основных средств для учреждений, ед.</t>
  </si>
  <si>
    <t>Выполнение заявок на изготовление продукции от запланированного календарного плана, %</t>
  </si>
  <si>
    <t xml:space="preserve">Участие  в соревнованиях
 «Школа безопасности»,
"Президентские состязания", 
"Президентские игры",  "Безопасное колесо" и  других муниципальных мероприятиях в каникулярное время
</t>
  </si>
  <si>
    <t>Выполнение плановых ремонтных работ спортивных объектов, %</t>
  </si>
  <si>
    <t>Выполнение мероприятий по техническому обслуживанию спортивных объектов, %</t>
  </si>
  <si>
    <t>Выполнение плановых мероприятий по приобретению и установке спортивной площадки, %</t>
  </si>
  <si>
    <t>Выполнение плановых мероприятий по  строительству объектов социального и производственного комплексов, %</t>
  </si>
  <si>
    <t>ПЕРЕЧЕНЬ
ОСНОВНЫХ МЕРОПРИЯТИЙ  МУНИЦИПАЛЬНОЙ  ПРОГРАММЫ 
«Развитие физической культуры и спорта в ЗАТО Видяево»</t>
  </si>
  <si>
    <r>
      <rPr>
        <b/>
        <sz val="8"/>
        <color indexed="8"/>
        <rFont val="Times New Roman"/>
        <family val="1"/>
      </rPr>
      <t>Цель</t>
    </r>
    <r>
      <rPr>
        <sz val="8"/>
        <color indexed="8"/>
        <rFont val="Times New Roman"/>
        <family val="1"/>
      </rPr>
      <t xml:space="preserve"> Программы: </t>
    </r>
    <r>
      <rPr>
        <b/>
        <sz val="8"/>
        <color indexed="8"/>
        <rFont val="Times New Roman"/>
        <family val="1"/>
      </rPr>
      <t>Создание   условий  для  развития физической культуры и спорта в ЗАТО Видяево</t>
    </r>
  </si>
  <si>
    <t xml:space="preserve">Предоставление доступа к закрытым спортивным объектам для свободного пользования в течение ограниченного времени  </t>
  </si>
  <si>
    <t>Реализация ЗМО "О физической культуре и спорте в Мурманской области"в части наделения ОМС отдельными полномочиями по присвоению спортивных разрядов и квалификационных категорий спортивных  судей.</t>
  </si>
  <si>
    <t>Всего           в т.ч.:</t>
  </si>
  <si>
    <t>Приложение № 1
к Программе "Развитие физической культуры и спорта в ЗАТО Видяево"  (в ред. от 31.12.2013 №812, от 23.01.2014 №38, от 11.02.2014 №73, от 12.03.2014№111, от 11.04.2014№168, от28.05.2014№266, от 05,09,2014 №404, от02.12.2014 №572, от 15.12.2014 №600, от 30.12.2014 №651, от 26.06.2015 №320,  от24.11.2015 №518, от _____________№_______)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</si>
</sst>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.0"/>
    <numFmt numFmtId="171" formatCode="0.000"/>
    <numFmt numFmtId="17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170" fontId="42" fillId="33" borderId="10" xfId="0" applyNumberFormat="1" applyFont="1" applyFill="1" applyBorder="1" applyAlignment="1">
      <alignment horizontal="center" vertical="top" readingOrder="1"/>
    </xf>
    <xf numFmtId="170" fontId="42" fillId="33" borderId="11" xfId="0" applyNumberFormat="1" applyFont="1" applyFill="1" applyBorder="1" applyAlignment="1">
      <alignment horizontal="center" vertical="top" readingOrder="1"/>
    </xf>
    <xf numFmtId="0" fontId="43" fillId="0" borderId="0" xfId="0" applyFont="1" applyFill="1" applyAlignment="1">
      <alignment readingOrder="1"/>
    </xf>
    <xf numFmtId="0" fontId="43" fillId="0" borderId="0" xfId="0" applyFont="1" applyFill="1" applyAlignment="1">
      <alignment horizontal="center" wrapText="1" readingOrder="1"/>
    </xf>
    <xf numFmtId="0" fontId="43" fillId="0" borderId="0" xfId="0" applyFont="1" applyFill="1" applyAlignment="1">
      <alignment horizontal="center" readingOrder="1"/>
    </xf>
    <xf numFmtId="0" fontId="43" fillId="0" borderId="0" xfId="0" applyFont="1" applyFill="1" applyAlignment="1">
      <alignment horizontal="center" vertical="top" readingOrder="1"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 readingOrder="1"/>
    </xf>
    <xf numFmtId="0" fontId="44" fillId="0" borderId="11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vertical="top" wrapText="1"/>
    </xf>
    <xf numFmtId="170" fontId="44" fillId="0" borderId="11" xfId="0" applyNumberFormat="1" applyFont="1" applyFill="1" applyBorder="1" applyAlignment="1">
      <alignment horizontal="center" vertical="top" wrapText="1"/>
    </xf>
    <xf numFmtId="170" fontId="42" fillId="0" borderId="11" xfId="0" applyNumberFormat="1" applyFont="1" applyFill="1" applyBorder="1" applyAlignment="1">
      <alignment horizontal="center" vertical="top" readingOrder="1"/>
    </xf>
    <xf numFmtId="170" fontId="42" fillId="0" borderId="11" xfId="0" applyNumberFormat="1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readingOrder="1"/>
    </xf>
    <xf numFmtId="170" fontId="44" fillId="0" borderId="11" xfId="0" applyNumberFormat="1" applyFont="1" applyFill="1" applyBorder="1" applyAlignment="1">
      <alignment horizontal="center" vertical="top" readingOrder="1"/>
    </xf>
    <xf numFmtId="0" fontId="42" fillId="0" borderId="11" xfId="0" applyFont="1" applyFill="1" applyBorder="1" applyAlignment="1">
      <alignment vertical="top" readingOrder="1"/>
    </xf>
    <xf numFmtId="0" fontId="42" fillId="0" borderId="11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center" readingOrder="1"/>
    </xf>
    <xf numFmtId="170" fontId="42" fillId="0" borderId="10" xfId="0" applyNumberFormat="1" applyFont="1" applyFill="1" applyBorder="1" applyAlignment="1">
      <alignment horizontal="center" vertical="center" readingOrder="1"/>
    </xf>
    <xf numFmtId="170" fontId="44" fillId="0" borderId="10" xfId="0" applyNumberFormat="1" applyFont="1" applyFill="1" applyBorder="1" applyAlignment="1">
      <alignment horizontal="center" vertical="center" readingOrder="1"/>
    </xf>
    <xf numFmtId="0" fontId="44" fillId="0" borderId="12" xfId="0" applyFont="1" applyFill="1" applyBorder="1" applyAlignment="1">
      <alignment horizontal="center" vertical="top" wrapText="1" readingOrder="1"/>
    </xf>
    <xf numFmtId="170" fontId="44" fillId="0" borderId="13" xfId="0" applyNumberFormat="1" applyFont="1" applyFill="1" applyBorder="1" applyAlignment="1">
      <alignment horizontal="center" vertical="top" readingOrder="1"/>
    </xf>
    <xf numFmtId="170" fontId="44" fillId="0" borderId="14" xfId="0" applyNumberFormat="1" applyFont="1" applyFill="1" applyBorder="1" applyAlignment="1">
      <alignment horizontal="center" vertical="top" readingOrder="1"/>
    </xf>
    <xf numFmtId="0" fontId="44" fillId="0" borderId="15" xfId="0" applyFont="1" applyFill="1" applyBorder="1" applyAlignment="1">
      <alignment horizontal="center" vertical="center" readingOrder="1"/>
    </xf>
    <xf numFmtId="170" fontId="42" fillId="0" borderId="11" xfId="0" applyNumberFormat="1" applyFont="1" applyFill="1" applyBorder="1" applyAlignment="1">
      <alignment horizontal="center" vertical="center" readingOrder="1"/>
    </xf>
    <xf numFmtId="170" fontId="42" fillId="0" borderId="16" xfId="0" applyNumberFormat="1" applyFont="1" applyFill="1" applyBorder="1" applyAlignment="1">
      <alignment horizontal="center" vertical="center" readingOrder="1"/>
    </xf>
    <xf numFmtId="0" fontId="44" fillId="0" borderId="17" xfId="0" applyFont="1" applyFill="1" applyBorder="1" applyAlignment="1">
      <alignment horizontal="center" readingOrder="1"/>
    </xf>
    <xf numFmtId="170" fontId="42" fillId="0" borderId="18" xfId="0" applyNumberFormat="1" applyFont="1" applyFill="1" applyBorder="1" applyAlignment="1">
      <alignment horizontal="center" vertical="center" readingOrder="1"/>
    </xf>
    <xf numFmtId="170" fontId="42" fillId="0" borderId="18" xfId="0" applyNumberFormat="1" applyFont="1" applyFill="1" applyBorder="1" applyAlignment="1">
      <alignment horizontal="center" readingOrder="1"/>
    </xf>
    <xf numFmtId="170" fontId="42" fillId="0" borderId="19" xfId="0" applyNumberFormat="1" applyFont="1" applyFill="1" applyBorder="1" applyAlignment="1">
      <alignment horizontal="center" readingOrder="1"/>
    </xf>
    <xf numFmtId="0" fontId="42" fillId="0" borderId="20" xfId="0" applyFont="1" applyFill="1" applyBorder="1" applyAlignment="1">
      <alignment horizontal="center" vertical="top" readingOrder="1"/>
    </xf>
    <xf numFmtId="0" fontId="44" fillId="0" borderId="11" xfId="0" applyFont="1" applyFill="1" applyBorder="1" applyAlignment="1">
      <alignment horizontal="center" vertical="top" wrapText="1" readingOrder="1"/>
    </xf>
    <xf numFmtId="170" fontId="44" fillId="0" borderId="11" xfId="0" applyNumberFormat="1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vertical="top" wrapText="1" readingOrder="1"/>
    </xf>
    <xf numFmtId="0" fontId="42" fillId="0" borderId="10" xfId="0" applyFont="1" applyFill="1" applyBorder="1" applyAlignment="1">
      <alignment horizontal="center" vertical="top" readingOrder="1"/>
    </xf>
    <xf numFmtId="0" fontId="42" fillId="0" borderId="11" xfId="0" applyFont="1" applyFill="1" applyBorder="1" applyAlignment="1">
      <alignment vertical="top" wrapText="1" readingOrder="1"/>
    </xf>
    <xf numFmtId="0" fontId="42" fillId="0" borderId="10" xfId="0" applyFont="1" applyFill="1" applyBorder="1" applyAlignment="1">
      <alignment horizontal="center" vertical="top" wrapText="1" readingOrder="1"/>
    </xf>
    <xf numFmtId="170" fontId="42" fillId="0" borderId="10" xfId="0" applyNumberFormat="1" applyFont="1" applyFill="1" applyBorder="1" applyAlignment="1">
      <alignment horizontal="center" vertical="top" readingOrder="1"/>
    </xf>
    <xf numFmtId="0" fontId="42" fillId="0" borderId="10" xfId="0" applyFont="1" applyFill="1" applyBorder="1" applyAlignment="1">
      <alignment vertical="top" wrapText="1" readingOrder="1"/>
    </xf>
    <xf numFmtId="0" fontId="42" fillId="0" borderId="21" xfId="0" applyFont="1" applyFill="1" applyBorder="1" applyAlignment="1">
      <alignment horizontal="center" vertical="top" wrapText="1" readingOrder="1"/>
    </xf>
    <xf numFmtId="0" fontId="42" fillId="0" borderId="12" xfId="0" applyFont="1" applyFill="1" applyBorder="1" applyAlignment="1">
      <alignment horizontal="center" vertical="top" wrapText="1" readingOrder="1"/>
    </xf>
    <xf numFmtId="0" fontId="42" fillId="0" borderId="15" xfId="0" applyFont="1" applyFill="1" applyBorder="1" applyAlignment="1">
      <alignment horizontal="center" vertical="top" wrapText="1" readingOrder="1"/>
    </xf>
    <xf numFmtId="170" fontId="42" fillId="0" borderId="16" xfId="0" applyNumberFormat="1" applyFont="1" applyFill="1" applyBorder="1" applyAlignment="1">
      <alignment horizontal="center" vertical="top" readingOrder="1"/>
    </xf>
    <xf numFmtId="0" fontId="42" fillId="0" borderId="17" xfId="0" applyFont="1" applyFill="1" applyBorder="1" applyAlignment="1">
      <alignment horizontal="center" vertical="top" wrapText="1" readingOrder="1"/>
    </xf>
    <xf numFmtId="170" fontId="42" fillId="0" borderId="18" xfId="0" applyNumberFormat="1" applyFont="1" applyFill="1" applyBorder="1" applyAlignment="1">
      <alignment horizontal="center" vertical="top" readingOrder="1"/>
    </xf>
    <xf numFmtId="170" fontId="42" fillId="0" borderId="19" xfId="0" applyNumberFormat="1" applyFont="1" applyFill="1" applyBorder="1" applyAlignment="1">
      <alignment horizontal="center" vertical="top" readingOrder="1"/>
    </xf>
    <xf numFmtId="170" fontId="44" fillId="0" borderId="10" xfId="0" applyNumberFormat="1" applyFont="1" applyFill="1" applyBorder="1" applyAlignment="1">
      <alignment horizontal="center" vertical="top" readingOrder="1"/>
    </xf>
    <xf numFmtId="0" fontId="42" fillId="0" borderId="22" xfId="0" applyFont="1" applyFill="1" applyBorder="1" applyAlignment="1">
      <alignment horizontal="center" vertical="top" readingOrder="1"/>
    </xf>
    <xf numFmtId="170" fontId="44" fillId="0" borderId="11" xfId="0" applyNumberFormat="1" applyFont="1" applyFill="1" applyBorder="1" applyAlignment="1">
      <alignment horizontal="center"/>
    </xf>
    <xf numFmtId="0" fontId="42" fillId="0" borderId="20" xfId="0" applyFont="1" applyFill="1" applyBorder="1" applyAlignment="1">
      <alignment vertical="top" wrapText="1" readingOrder="1"/>
    </xf>
    <xf numFmtId="2" fontId="42" fillId="0" borderId="11" xfId="0" applyNumberFormat="1" applyFont="1" applyFill="1" applyBorder="1" applyAlignment="1">
      <alignment horizontal="center" vertical="top" readingOrder="1"/>
    </xf>
    <xf numFmtId="0" fontId="42" fillId="0" borderId="22" xfId="0" applyFont="1" applyFill="1" applyBorder="1" applyAlignment="1">
      <alignment vertical="top" wrapText="1"/>
    </xf>
    <xf numFmtId="0" fontId="42" fillId="0" borderId="23" xfId="0" applyFont="1" applyFill="1" applyBorder="1" applyAlignment="1">
      <alignment horizontal="center" vertical="top" wrapText="1" readingOrder="1"/>
    </xf>
    <xf numFmtId="0" fontId="42" fillId="0" borderId="22" xfId="0" applyFont="1" applyFill="1" applyBorder="1" applyAlignment="1">
      <alignment horizontal="center" vertical="top" wrapText="1" readingOrder="1"/>
    </xf>
    <xf numFmtId="0" fontId="42" fillId="0" borderId="10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0" fontId="44" fillId="0" borderId="24" xfId="0" applyFont="1" applyFill="1" applyBorder="1" applyAlignment="1">
      <alignment/>
    </xf>
    <xf numFmtId="0" fontId="42" fillId="0" borderId="25" xfId="0" applyFont="1" applyFill="1" applyBorder="1" applyAlignment="1">
      <alignment horizontal="center" vertical="top" wrapText="1" readingOrder="1"/>
    </xf>
    <xf numFmtId="170" fontId="42" fillId="0" borderId="26" xfId="0" applyNumberFormat="1" applyFont="1" applyFill="1" applyBorder="1" applyAlignment="1">
      <alignment horizontal="center" vertical="top" readingOrder="1"/>
    </xf>
    <xf numFmtId="0" fontId="44" fillId="0" borderId="12" xfId="0" applyFont="1" applyFill="1" applyBorder="1" applyAlignment="1">
      <alignment vertical="center" wrapText="1"/>
    </xf>
    <xf numFmtId="170" fontId="44" fillId="0" borderId="13" xfId="0" applyNumberFormat="1" applyFont="1" applyFill="1" applyBorder="1" applyAlignment="1">
      <alignment horizontal="center" vertical="top" wrapText="1"/>
    </xf>
    <xf numFmtId="170" fontId="44" fillId="0" borderId="14" xfId="0" applyNumberFormat="1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170" fontId="44" fillId="0" borderId="16" xfId="0" applyNumberFormat="1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170" fontId="44" fillId="0" borderId="18" xfId="0" applyNumberFormat="1" applyFont="1" applyFill="1" applyBorder="1" applyAlignment="1">
      <alignment horizontal="center" vertical="top" readingOrder="1"/>
    </xf>
    <xf numFmtId="170" fontId="44" fillId="0" borderId="18" xfId="0" applyNumberFormat="1" applyFont="1" applyFill="1" applyBorder="1" applyAlignment="1">
      <alignment horizontal="center" vertical="top" wrapText="1"/>
    </xf>
    <xf numFmtId="170" fontId="44" fillId="0" borderId="19" xfId="0" applyNumberFormat="1" applyFont="1" applyFill="1" applyBorder="1" applyAlignment="1">
      <alignment horizontal="center" vertical="top" wrapText="1"/>
    </xf>
    <xf numFmtId="170" fontId="43" fillId="0" borderId="0" xfId="0" applyNumberFormat="1" applyFont="1" applyFill="1" applyAlignment="1">
      <alignment horizontal="center" vertical="top" readingOrder="1"/>
    </xf>
    <xf numFmtId="0" fontId="44" fillId="0" borderId="10" xfId="0" applyFont="1" applyFill="1" applyBorder="1" applyAlignment="1">
      <alignment horizontal="center" vertical="top" wrapText="1"/>
    </xf>
    <xf numFmtId="0" fontId="44" fillId="0" borderId="2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/>
    </xf>
    <xf numFmtId="0" fontId="42" fillId="0" borderId="0" xfId="0" applyFont="1" applyFill="1" applyBorder="1" applyAlignment="1">
      <alignment horizontal="right" vertical="top" wrapText="1" readingOrder="1"/>
    </xf>
    <xf numFmtId="0" fontId="45" fillId="0" borderId="0" xfId="0" applyFont="1" applyFill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21" xfId="0" applyFont="1" applyFill="1" applyBorder="1" applyAlignment="1">
      <alignment horizontal="center" vertical="top" wrapText="1"/>
    </xf>
    <xf numFmtId="0" fontId="44" fillId="0" borderId="27" xfId="0" applyFont="1" applyFill="1" applyBorder="1" applyAlignment="1">
      <alignment horizontal="center" vertical="top" wrapText="1"/>
    </xf>
    <xf numFmtId="0" fontId="44" fillId="0" borderId="28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readingOrder="1"/>
    </xf>
    <xf numFmtId="0" fontId="0" fillId="0" borderId="11" xfId="0" applyFont="1" applyFill="1" applyBorder="1" applyAlignment="1">
      <alignment horizontal="center" vertical="top" readingOrder="1"/>
    </xf>
    <xf numFmtId="0" fontId="42" fillId="0" borderId="11" xfId="0" applyFont="1" applyFill="1" applyBorder="1" applyAlignment="1">
      <alignment vertical="top" wrapText="1"/>
    </xf>
    <xf numFmtId="0" fontId="44" fillId="0" borderId="21" xfId="0" applyFont="1" applyFill="1" applyBorder="1" applyAlignment="1">
      <alignment vertical="top" wrapText="1"/>
    </xf>
    <xf numFmtId="0" fontId="44" fillId="0" borderId="27" xfId="0" applyFont="1" applyFill="1" applyBorder="1" applyAlignment="1">
      <alignment vertical="top" wrapText="1"/>
    </xf>
    <xf numFmtId="0" fontId="44" fillId="0" borderId="28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 readingOrder="1"/>
    </xf>
    <xf numFmtId="0" fontId="42" fillId="0" borderId="10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vertical="top" wrapText="1" readingOrder="1"/>
    </xf>
    <xf numFmtId="170" fontId="42" fillId="0" borderId="10" xfId="0" applyNumberFormat="1" applyFont="1" applyFill="1" applyBorder="1" applyAlignment="1">
      <alignment horizontal="center" vertical="center" readingOrder="1"/>
    </xf>
    <xf numFmtId="170" fontId="42" fillId="0" borderId="22" xfId="0" applyNumberFormat="1" applyFont="1" applyFill="1" applyBorder="1" applyAlignment="1">
      <alignment horizontal="center" vertical="center" readingOrder="1"/>
    </xf>
    <xf numFmtId="0" fontId="42" fillId="0" borderId="10" xfId="0" applyFont="1" applyFill="1" applyBorder="1" applyAlignment="1">
      <alignment horizontal="center" vertical="center" readingOrder="1"/>
    </xf>
    <xf numFmtId="0" fontId="42" fillId="0" borderId="22" xfId="0" applyFont="1" applyFill="1" applyBorder="1" applyAlignment="1">
      <alignment horizontal="center" vertical="center" readingOrder="1"/>
    </xf>
    <xf numFmtId="0" fontId="42" fillId="0" borderId="10" xfId="0" applyFont="1" applyFill="1" applyBorder="1" applyAlignment="1">
      <alignment horizontal="left" vertical="center" wrapText="1" readingOrder="1"/>
    </xf>
    <xf numFmtId="0" fontId="42" fillId="0" borderId="22" xfId="0" applyFont="1" applyFill="1" applyBorder="1" applyAlignment="1">
      <alignment horizontal="left" vertical="center" wrapText="1" readingOrder="1"/>
    </xf>
    <xf numFmtId="0" fontId="42" fillId="0" borderId="20" xfId="0" applyFont="1" applyFill="1" applyBorder="1" applyAlignment="1">
      <alignment horizontal="left" vertical="center" wrapText="1" readingOrder="1"/>
    </xf>
    <xf numFmtId="0" fontId="42" fillId="0" borderId="10" xfId="0" applyFont="1" applyFill="1" applyBorder="1" applyAlignment="1">
      <alignment horizontal="center" vertical="top" readingOrder="1"/>
    </xf>
    <xf numFmtId="0" fontId="42" fillId="0" borderId="20" xfId="0" applyFont="1" applyFill="1" applyBorder="1" applyAlignment="1">
      <alignment horizontal="center" vertical="top" readingOrder="1"/>
    </xf>
    <xf numFmtId="0" fontId="42" fillId="0" borderId="10" xfId="0" applyFont="1" applyFill="1" applyBorder="1" applyAlignment="1">
      <alignment horizontal="left" vertical="top" wrapText="1"/>
    </xf>
    <xf numFmtId="0" fontId="42" fillId="0" borderId="2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center" wrapText="1" readingOrder="1"/>
    </xf>
    <xf numFmtId="0" fontId="42" fillId="0" borderId="22" xfId="0" applyFont="1" applyFill="1" applyBorder="1" applyAlignment="1">
      <alignment horizontal="center" vertical="center" wrapText="1" readingOrder="1"/>
    </xf>
    <xf numFmtId="0" fontId="42" fillId="0" borderId="20" xfId="0" applyFont="1" applyFill="1" applyBorder="1" applyAlignment="1">
      <alignment horizontal="center" vertical="center" wrapText="1" readingOrder="1"/>
    </xf>
    <xf numFmtId="0" fontId="44" fillId="0" borderId="10" xfId="0" applyFont="1" applyFill="1" applyBorder="1" applyAlignment="1">
      <alignment horizontal="center" wrapText="1" readingOrder="1"/>
    </xf>
    <xf numFmtId="0" fontId="44" fillId="0" borderId="20" xfId="0" applyFont="1" applyFill="1" applyBorder="1" applyAlignment="1">
      <alignment horizontal="center" wrapText="1" readingOrder="1"/>
    </xf>
    <xf numFmtId="170" fontId="44" fillId="0" borderId="10" xfId="0" applyNumberFormat="1" applyFont="1" applyFill="1" applyBorder="1" applyAlignment="1">
      <alignment horizontal="center" vertical="center" readingOrder="1"/>
    </xf>
    <xf numFmtId="170" fontId="44" fillId="0" borderId="22" xfId="0" applyNumberFormat="1" applyFont="1" applyFill="1" applyBorder="1" applyAlignment="1">
      <alignment horizontal="center" vertical="center" readingOrder="1"/>
    </xf>
    <xf numFmtId="0" fontId="42" fillId="0" borderId="10" xfId="0" applyFont="1" applyFill="1" applyBorder="1" applyAlignment="1">
      <alignment horizontal="left" vertical="top" wrapText="1" readingOrder="1"/>
    </xf>
    <xf numFmtId="0" fontId="42" fillId="0" borderId="22" xfId="0" applyFont="1" applyFill="1" applyBorder="1" applyAlignment="1">
      <alignment horizontal="left" vertical="top" wrapText="1" readingOrder="1"/>
    </xf>
    <xf numFmtId="0" fontId="42" fillId="0" borderId="20" xfId="0" applyFont="1" applyFill="1" applyBorder="1" applyAlignment="1">
      <alignment horizontal="left" vertical="top" wrapText="1" readingOrder="1"/>
    </xf>
    <xf numFmtId="0" fontId="42" fillId="0" borderId="22" xfId="0" applyFont="1" applyFill="1" applyBorder="1" applyAlignment="1">
      <alignment horizontal="center" vertical="top" readingOrder="1"/>
    </xf>
    <xf numFmtId="0" fontId="0" fillId="0" borderId="22" xfId="0" applyFont="1" applyFill="1" applyBorder="1" applyAlignment="1">
      <alignment vertical="top" readingOrder="1"/>
    </xf>
    <xf numFmtId="0" fontId="0" fillId="0" borderId="20" xfId="0" applyFont="1" applyFill="1" applyBorder="1" applyAlignment="1">
      <alignment vertical="top" readingOrder="1"/>
    </xf>
    <xf numFmtId="0" fontId="0" fillId="0" borderId="22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center" wrapText="1" readingOrder="1"/>
    </xf>
    <xf numFmtId="0" fontId="0" fillId="0" borderId="20" xfId="0" applyFont="1" applyFill="1" applyBorder="1" applyAlignment="1">
      <alignment horizontal="center" vertical="center" wrapText="1" readingOrder="1"/>
    </xf>
    <xf numFmtId="0" fontId="0" fillId="0" borderId="22" xfId="0" applyFont="1" applyFill="1" applyBorder="1" applyAlignment="1">
      <alignment horizontal="left" vertical="top" wrapText="1" readingOrder="1"/>
    </xf>
    <xf numFmtId="0" fontId="0" fillId="0" borderId="20" xfId="0" applyFont="1" applyFill="1" applyBorder="1" applyAlignment="1">
      <alignment horizontal="left" vertical="top" wrapText="1" readingOrder="1"/>
    </xf>
    <xf numFmtId="0" fontId="0" fillId="0" borderId="22" xfId="0" applyFont="1" applyFill="1" applyBorder="1" applyAlignment="1">
      <alignment vertical="top" wrapText="1" readingOrder="1"/>
    </xf>
    <xf numFmtId="0" fontId="0" fillId="0" borderId="22" xfId="0" applyFont="1" applyFill="1" applyBorder="1" applyAlignment="1">
      <alignment horizontal="center" vertical="top" readingOrder="1"/>
    </xf>
    <xf numFmtId="0" fontId="0" fillId="0" borderId="20" xfId="0" applyFont="1" applyFill="1" applyBorder="1" applyAlignment="1">
      <alignment horizontal="center" vertical="top" readingOrder="1"/>
    </xf>
    <xf numFmtId="0" fontId="42" fillId="0" borderId="10" xfId="0" applyFont="1" applyFill="1" applyBorder="1" applyAlignment="1">
      <alignment horizontal="center" vertical="top" wrapText="1" readingOrder="1"/>
    </xf>
    <xf numFmtId="0" fontId="0" fillId="0" borderId="22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top" wrapText="1" readingOrder="1"/>
    </xf>
    <xf numFmtId="0" fontId="42" fillId="0" borderId="0" xfId="0" applyFont="1" applyFill="1" applyBorder="1" applyAlignment="1">
      <alignment horizontal="center" vertical="top" wrapText="1" readingOrder="1"/>
    </xf>
    <xf numFmtId="0" fontId="42" fillId="0" borderId="30" xfId="0" applyFont="1" applyFill="1" applyBorder="1" applyAlignment="1">
      <alignment horizontal="center" vertical="top" wrapText="1" readingOrder="1"/>
    </xf>
    <xf numFmtId="0" fontId="42" fillId="0" borderId="28" xfId="0" applyFont="1" applyFill="1" applyBorder="1" applyAlignment="1">
      <alignment horizontal="center" vertical="top" readingOrder="1"/>
    </xf>
    <xf numFmtId="0" fontId="42" fillId="0" borderId="22" xfId="0" applyFont="1" applyFill="1" applyBorder="1" applyAlignment="1">
      <alignment horizontal="center" vertical="top" wrapText="1" readingOrder="1"/>
    </xf>
    <xf numFmtId="0" fontId="42" fillId="0" borderId="22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center" wrapText="1" readingOrder="1"/>
    </xf>
    <xf numFmtId="0" fontId="0" fillId="0" borderId="20" xfId="0" applyFont="1" applyFill="1" applyBorder="1" applyAlignment="1">
      <alignment horizontal="left" vertical="center" wrapText="1" readingOrder="1"/>
    </xf>
    <xf numFmtId="0" fontId="42" fillId="0" borderId="20" xfId="0" applyFont="1" applyFill="1" applyBorder="1" applyAlignment="1">
      <alignment horizontal="center" vertical="top" wrapText="1" readingOrder="1"/>
    </xf>
    <xf numFmtId="0" fontId="0" fillId="0" borderId="22" xfId="0" applyFont="1" applyFill="1" applyBorder="1" applyAlignment="1">
      <alignment horizontal="center" vertical="top" wrapText="1" readingOrder="1"/>
    </xf>
    <xf numFmtId="0" fontId="0" fillId="0" borderId="20" xfId="0" applyFont="1" applyFill="1" applyBorder="1" applyAlignment="1">
      <alignment horizontal="center" vertical="top" wrapText="1" readingOrder="1"/>
    </xf>
    <xf numFmtId="0" fontId="42" fillId="0" borderId="31" xfId="0" applyFont="1" applyFill="1" applyBorder="1" applyAlignment="1">
      <alignment vertical="top" wrapText="1" readingOrder="1"/>
    </xf>
    <xf numFmtId="0" fontId="0" fillId="0" borderId="32" xfId="0" applyFont="1" applyFill="1" applyBorder="1" applyAlignment="1">
      <alignment vertical="top" wrapText="1" readingOrder="1"/>
    </xf>
    <xf numFmtId="0" fontId="0" fillId="0" borderId="24" xfId="0" applyFont="1" applyFill="1" applyBorder="1" applyAlignment="1">
      <alignment vertical="top" wrapText="1" readingOrder="1"/>
    </xf>
    <xf numFmtId="0" fontId="44" fillId="0" borderId="20" xfId="0" applyFont="1" applyFill="1" applyBorder="1" applyAlignment="1">
      <alignment vertical="top" wrapText="1"/>
    </xf>
    <xf numFmtId="0" fontId="44" fillId="0" borderId="20" xfId="0" applyFont="1" applyFill="1" applyBorder="1" applyAlignment="1">
      <alignment wrapText="1"/>
    </xf>
    <xf numFmtId="0" fontId="44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170" fontId="42" fillId="0" borderId="10" xfId="0" applyNumberFormat="1" applyFont="1" applyFill="1" applyBorder="1" applyAlignment="1">
      <alignment horizontal="center" vertical="top" readingOrder="1"/>
    </xf>
    <xf numFmtId="170" fontId="42" fillId="0" borderId="22" xfId="0" applyNumberFormat="1" applyFont="1" applyFill="1" applyBorder="1" applyAlignment="1">
      <alignment horizontal="center" vertical="top" readingOrder="1"/>
    </xf>
    <xf numFmtId="0" fontId="42" fillId="0" borderId="22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vertical="top" wrapText="1"/>
    </xf>
    <xf numFmtId="0" fontId="42" fillId="0" borderId="33" xfId="0" applyFont="1" applyFill="1" applyBorder="1" applyAlignment="1">
      <alignment horizontal="center" vertical="top" wrapText="1" readingOrder="1"/>
    </xf>
    <xf numFmtId="0" fontId="0" fillId="0" borderId="23" xfId="0" applyFont="1" applyFill="1" applyBorder="1" applyAlignment="1">
      <alignment horizontal="center" vertical="top" wrapText="1" readingOrder="1"/>
    </xf>
    <xf numFmtId="0" fontId="0" fillId="0" borderId="34" xfId="0" applyFont="1" applyFill="1" applyBorder="1" applyAlignment="1">
      <alignment horizontal="center" vertical="top" wrapText="1" readingOrder="1"/>
    </xf>
    <xf numFmtId="0" fontId="0" fillId="0" borderId="0" xfId="0" applyFont="1" applyFill="1" applyBorder="1" applyAlignment="1">
      <alignment horizontal="center" vertical="top" wrapText="1" readingOrder="1"/>
    </xf>
    <xf numFmtId="0" fontId="0" fillId="0" borderId="30" xfId="0" applyFont="1" applyFill="1" applyBorder="1" applyAlignment="1">
      <alignment horizontal="center" vertical="top" wrapText="1" readingOrder="1"/>
    </xf>
    <xf numFmtId="0" fontId="42" fillId="0" borderId="11" xfId="0" applyFont="1" applyFill="1" applyBorder="1" applyAlignment="1">
      <alignment horizontal="center" vertical="top" wrapText="1" readingOrder="1"/>
    </xf>
    <xf numFmtId="0" fontId="0" fillId="0" borderId="11" xfId="0" applyFont="1" applyFill="1" applyBorder="1" applyAlignment="1">
      <alignment horizontal="center" vertical="top" wrapText="1" readingOrder="1"/>
    </xf>
    <xf numFmtId="0" fontId="44" fillId="0" borderId="34" xfId="0" applyFont="1" applyFill="1" applyBorder="1" applyAlignment="1">
      <alignment vertical="top" wrapText="1"/>
    </xf>
    <xf numFmtId="0" fontId="44" fillId="0" borderId="30" xfId="0" applyFont="1" applyFill="1" applyBorder="1" applyAlignment="1">
      <alignment vertical="top" wrapText="1"/>
    </xf>
    <xf numFmtId="0" fontId="44" fillId="0" borderId="24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42" fillId="0" borderId="23" xfId="0" applyFont="1" applyFill="1" applyBorder="1" applyAlignment="1">
      <alignment horizontal="center" vertical="top" wrapText="1" readingOrder="1"/>
    </xf>
    <xf numFmtId="170" fontId="42" fillId="0" borderId="20" xfId="0" applyNumberFormat="1" applyFont="1" applyFill="1" applyBorder="1" applyAlignment="1">
      <alignment horizontal="center" vertical="top" readingOrder="1"/>
    </xf>
    <xf numFmtId="16" fontId="42" fillId="0" borderId="10" xfId="0" applyNumberFormat="1" applyFont="1" applyFill="1" applyBorder="1" applyAlignment="1">
      <alignment horizontal="center" vertical="top" wrapText="1" readingOrder="1"/>
    </xf>
    <xf numFmtId="1" fontId="42" fillId="0" borderId="10" xfId="0" applyNumberFormat="1" applyFont="1" applyFill="1" applyBorder="1" applyAlignment="1">
      <alignment horizontal="center" vertical="top" readingOrder="1"/>
    </xf>
    <xf numFmtId="0" fontId="42" fillId="0" borderId="32" xfId="0" applyFont="1" applyFill="1" applyBorder="1" applyAlignment="1">
      <alignment horizontal="center" vertical="top" wrapText="1" readingOrder="1"/>
    </xf>
    <xf numFmtId="0" fontId="42" fillId="0" borderId="24" xfId="0" applyFont="1" applyFill="1" applyBorder="1" applyAlignment="1">
      <alignment horizontal="center" vertical="top" wrapText="1" readingOrder="1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center" vertical="top" wrapText="1" readingOrder="1"/>
    </xf>
    <xf numFmtId="0" fontId="0" fillId="0" borderId="28" xfId="0" applyFont="1" applyFill="1" applyBorder="1" applyAlignment="1">
      <alignment horizontal="center" vertical="top" wrapText="1" readingOrder="1"/>
    </xf>
    <xf numFmtId="0" fontId="42" fillId="0" borderId="22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4" fillId="0" borderId="33" xfId="0" applyFont="1" applyFill="1" applyBorder="1" applyAlignment="1">
      <alignment vertical="center" wrapText="1" readingOrder="1"/>
    </xf>
    <xf numFmtId="0" fontId="0" fillId="0" borderId="23" xfId="0" applyFont="1" applyFill="1" applyBorder="1" applyAlignment="1">
      <alignment wrapText="1" readingOrder="1"/>
    </xf>
    <xf numFmtId="0" fontId="0" fillId="0" borderId="34" xfId="0" applyFont="1" applyFill="1" applyBorder="1" applyAlignment="1">
      <alignment wrapText="1" readingOrder="1"/>
    </xf>
    <xf numFmtId="0" fontId="42" fillId="0" borderId="31" xfId="0" applyFont="1" applyFill="1" applyBorder="1" applyAlignment="1">
      <alignment horizontal="center" vertical="top" wrapText="1"/>
    </xf>
    <xf numFmtId="0" fontId="42" fillId="0" borderId="32" xfId="0" applyFont="1" applyFill="1" applyBorder="1" applyAlignment="1">
      <alignment horizontal="center" vertical="top" wrapText="1"/>
    </xf>
    <xf numFmtId="0" fontId="42" fillId="0" borderId="24" xfId="0" applyFont="1" applyFill="1" applyBorder="1" applyAlignment="1">
      <alignment horizontal="center" vertical="top" wrapText="1"/>
    </xf>
    <xf numFmtId="0" fontId="44" fillId="0" borderId="23" xfId="0" applyFont="1" applyFill="1" applyBorder="1" applyAlignment="1">
      <alignment vertical="top" wrapText="1"/>
    </xf>
    <xf numFmtId="0" fontId="44" fillId="0" borderId="0" xfId="0" applyFont="1" applyFill="1" applyBorder="1" applyAlignment="1">
      <alignment wrapText="1"/>
    </xf>
    <xf numFmtId="0" fontId="44" fillId="0" borderId="3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95"/>
  <sheetViews>
    <sheetView tabSelected="1" zoomScaleSheetLayoutView="100" workbookViewId="0" topLeftCell="A1">
      <pane ySplit="7" topLeftCell="A30" activePane="bottomLeft" state="frozen"/>
      <selection pane="topLeft" activeCell="A1" sqref="A1"/>
      <selection pane="bottomLeft" activeCell="E33" sqref="E33"/>
    </sheetView>
  </sheetViews>
  <sheetFormatPr defaultColWidth="19.7109375" defaultRowHeight="18.75" customHeight="1"/>
  <cols>
    <col min="1" max="1" width="5.28125" style="3" customWidth="1"/>
    <col min="2" max="2" width="27.8515625" style="3" customWidth="1"/>
    <col min="3" max="3" width="6.28125" style="4" customWidth="1"/>
    <col min="4" max="4" width="9.28125" style="5" customWidth="1"/>
    <col min="5" max="10" width="7.7109375" style="6" customWidth="1"/>
    <col min="11" max="11" width="26.28125" style="3" customWidth="1"/>
    <col min="12" max="12" width="7.00390625" style="6" customWidth="1"/>
    <col min="13" max="13" width="6.140625" style="6" customWidth="1"/>
    <col min="14" max="16" width="5.8515625" style="6" customWidth="1"/>
    <col min="17" max="17" width="18.00390625" style="3" customWidth="1"/>
    <col min="18" max="16384" width="19.7109375" style="3" customWidth="1"/>
  </cols>
  <sheetData>
    <row r="1" spans="11:17" ht="11.25" customHeight="1">
      <c r="K1" s="75" t="s">
        <v>83</v>
      </c>
      <c r="L1" s="75"/>
      <c r="M1" s="75"/>
      <c r="N1" s="75"/>
      <c r="O1" s="75"/>
      <c r="P1" s="75"/>
      <c r="Q1" s="75"/>
    </row>
    <row r="2" spans="11:17" ht="14.25" customHeight="1">
      <c r="K2" s="75"/>
      <c r="L2" s="75"/>
      <c r="M2" s="75"/>
      <c r="N2" s="75"/>
      <c r="O2" s="75"/>
      <c r="P2" s="75"/>
      <c r="Q2" s="75"/>
    </row>
    <row r="3" spans="1:17" ht="40.5" customHeight="1">
      <c r="A3" s="76" t="s">
        <v>115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ht="9.75" customHeight="1">
      <c r="Q4" s="7" t="s">
        <v>5</v>
      </c>
    </row>
    <row r="5" spans="1:17" s="8" customFormat="1" ht="42" customHeight="1">
      <c r="A5" s="77" t="s">
        <v>10</v>
      </c>
      <c r="B5" s="71" t="s">
        <v>9</v>
      </c>
      <c r="C5" s="77" t="s">
        <v>6</v>
      </c>
      <c r="D5" s="77" t="s">
        <v>7</v>
      </c>
      <c r="E5" s="78" t="s">
        <v>0</v>
      </c>
      <c r="F5" s="79"/>
      <c r="G5" s="79"/>
      <c r="H5" s="79"/>
      <c r="I5" s="79"/>
      <c r="J5" s="80"/>
      <c r="K5" s="78" t="s">
        <v>11</v>
      </c>
      <c r="L5" s="79"/>
      <c r="M5" s="79"/>
      <c r="N5" s="79"/>
      <c r="O5" s="79"/>
      <c r="P5" s="80"/>
      <c r="Q5" s="71" t="s">
        <v>8</v>
      </c>
    </row>
    <row r="6" spans="1:17" s="8" customFormat="1" ht="15" customHeight="1">
      <c r="A6" s="77"/>
      <c r="B6" s="72"/>
      <c r="C6" s="77"/>
      <c r="D6" s="77"/>
      <c r="E6" s="9" t="s">
        <v>1</v>
      </c>
      <c r="F6" s="9" t="s">
        <v>2</v>
      </c>
      <c r="G6" s="9" t="s">
        <v>3</v>
      </c>
      <c r="H6" s="9" t="s">
        <v>48</v>
      </c>
      <c r="I6" s="9" t="s">
        <v>74</v>
      </c>
      <c r="J6" s="9" t="s">
        <v>75</v>
      </c>
      <c r="K6" s="9" t="s">
        <v>4</v>
      </c>
      <c r="L6" s="9">
        <v>2014</v>
      </c>
      <c r="M6" s="9">
        <v>2015</v>
      </c>
      <c r="N6" s="9">
        <v>2016</v>
      </c>
      <c r="O6" s="9">
        <v>2017</v>
      </c>
      <c r="P6" s="9">
        <v>2018</v>
      </c>
      <c r="Q6" s="72"/>
    </row>
    <row r="7" spans="1:17" s="8" customFormat="1" ht="14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</row>
    <row r="8" spans="1:17" s="8" customFormat="1" ht="13.5" customHeight="1">
      <c r="A8" s="10"/>
      <c r="B8" s="83" t="s">
        <v>116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s="8" customFormat="1" ht="14.25" customHeight="1">
      <c r="A9" s="10">
        <v>1</v>
      </c>
      <c r="B9" s="84" t="s">
        <v>44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1:17" s="8" customFormat="1" ht="23.25" customHeight="1">
      <c r="A10" s="87" t="s">
        <v>17</v>
      </c>
      <c r="B10" s="83" t="s">
        <v>18</v>
      </c>
      <c r="C10" s="73" t="s">
        <v>82</v>
      </c>
      <c r="D10" s="11" t="s">
        <v>84</v>
      </c>
      <c r="E10" s="12">
        <f aca="true" t="shared" si="0" ref="E10:J10">E11+E12</f>
        <v>862</v>
      </c>
      <c r="F10" s="12">
        <f t="shared" si="0"/>
        <v>862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90" t="s">
        <v>111</v>
      </c>
      <c r="L10" s="73">
        <v>100</v>
      </c>
      <c r="M10" s="73">
        <v>0</v>
      </c>
      <c r="N10" s="73">
        <v>0</v>
      </c>
      <c r="O10" s="73">
        <v>0</v>
      </c>
      <c r="P10" s="73">
        <v>0</v>
      </c>
      <c r="Q10" s="93" t="s">
        <v>39</v>
      </c>
    </row>
    <row r="11" spans="1:17" s="8" customFormat="1" ht="14.25" customHeight="1">
      <c r="A11" s="88"/>
      <c r="B11" s="89"/>
      <c r="C11" s="89"/>
      <c r="D11" s="10" t="s">
        <v>12</v>
      </c>
      <c r="E11" s="13">
        <f>F11+G11+H11+I11+J11</f>
        <v>431</v>
      </c>
      <c r="F11" s="14">
        <v>431</v>
      </c>
      <c r="G11" s="14">
        <v>0</v>
      </c>
      <c r="H11" s="14">
        <v>0</v>
      </c>
      <c r="I11" s="14">
        <v>0</v>
      </c>
      <c r="J11" s="14">
        <v>0</v>
      </c>
      <c r="K11" s="91"/>
      <c r="L11" s="74"/>
      <c r="M11" s="74"/>
      <c r="N11" s="74"/>
      <c r="O11" s="74"/>
      <c r="P11" s="74"/>
      <c r="Q11" s="91"/>
    </row>
    <row r="12" spans="1:17" s="8" customFormat="1" ht="12.75" customHeight="1">
      <c r="A12" s="88"/>
      <c r="B12" s="89"/>
      <c r="C12" s="89"/>
      <c r="D12" s="15" t="s">
        <v>13</v>
      </c>
      <c r="E12" s="13">
        <f>F12+G12+H12+I12+J12</f>
        <v>431</v>
      </c>
      <c r="F12" s="13">
        <v>431</v>
      </c>
      <c r="G12" s="13">
        <v>0</v>
      </c>
      <c r="H12" s="13">
        <v>0</v>
      </c>
      <c r="I12" s="13">
        <v>0</v>
      </c>
      <c r="J12" s="13">
        <v>0</v>
      </c>
      <c r="K12" s="92"/>
      <c r="L12" s="74"/>
      <c r="M12" s="74"/>
      <c r="N12" s="74"/>
      <c r="O12" s="74"/>
      <c r="P12" s="74"/>
      <c r="Q12" s="92"/>
    </row>
    <row r="13" spans="1:17" s="8" customFormat="1" ht="24" customHeight="1">
      <c r="A13" s="94" t="s">
        <v>20</v>
      </c>
      <c r="B13" s="90" t="s">
        <v>91</v>
      </c>
      <c r="C13" s="96" t="s">
        <v>82</v>
      </c>
      <c r="D13" s="11" t="s">
        <v>84</v>
      </c>
      <c r="E13" s="16">
        <f aca="true" t="shared" si="1" ref="E13:J13">E14</f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93" t="s">
        <v>112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93" t="s">
        <v>39</v>
      </c>
    </row>
    <row r="14" spans="1:17" s="8" customFormat="1" ht="46.5" customHeight="1">
      <c r="A14" s="95"/>
      <c r="B14" s="92"/>
      <c r="C14" s="92"/>
      <c r="D14" s="15" t="s">
        <v>12</v>
      </c>
      <c r="E14" s="13">
        <f>F14+G14+H14+I14+J14</f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97"/>
      <c r="L14" s="82"/>
      <c r="M14" s="82"/>
      <c r="N14" s="82"/>
      <c r="O14" s="82"/>
      <c r="P14" s="82"/>
      <c r="Q14" s="97"/>
    </row>
    <row r="15" spans="1:17" s="8" customFormat="1" ht="21" customHeight="1">
      <c r="A15" s="94" t="s">
        <v>22</v>
      </c>
      <c r="B15" s="90" t="s">
        <v>21</v>
      </c>
      <c r="C15" s="96" t="s">
        <v>82</v>
      </c>
      <c r="D15" s="11" t="s">
        <v>84</v>
      </c>
      <c r="E15" s="16">
        <f aca="true" t="shared" si="2" ref="E15:J15">E16</f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93" t="s">
        <v>112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93" t="s">
        <v>39</v>
      </c>
    </row>
    <row r="16" spans="1:17" s="8" customFormat="1" ht="15" customHeight="1">
      <c r="A16" s="95"/>
      <c r="B16" s="92"/>
      <c r="C16" s="92"/>
      <c r="D16" s="15" t="s">
        <v>12</v>
      </c>
      <c r="E16" s="13">
        <f>F16+G16+H16+I16+J16</f>
        <v>0</v>
      </c>
      <c r="F16" s="13">
        <f>100-100</f>
        <v>0</v>
      </c>
      <c r="G16" s="13">
        <v>0</v>
      </c>
      <c r="H16" s="13">
        <v>0</v>
      </c>
      <c r="I16" s="13">
        <v>0</v>
      </c>
      <c r="J16" s="13">
        <v>0</v>
      </c>
      <c r="K16" s="97"/>
      <c r="L16" s="82"/>
      <c r="M16" s="82"/>
      <c r="N16" s="82"/>
      <c r="O16" s="82"/>
      <c r="P16" s="82"/>
      <c r="Q16" s="97"/>
    </row>
    <row r="17" spans="1:17" s="8" customFormat="1" ht="12.75" customHeight="1">
      <c r="A17" s="105" t="s">
        <v>62</v>
      </c>
      <c r="B17" s="107" t="s">
        <v>64</v>
      </c>
      <c r="C17" s="109" t="s">
        <v>82</v>
      </c>
      <c r="D17" s="112" t="s">
        <v>84</v>
      </c>
      <c r="E17" s="114">
        <f aca="true" t="shared" si="3" ref="E17:J17">E19+E21</f>
        <v>1412.5</v>
      </c>
      <c r="F17" s="114">
        <f t="shared" si="3"/>
        <v>1350</v>
      </c>
      <c r="G17" s="114">
        <f t="shared" si="3"/>
        <v>62.5</v>
      </c>
      <c r="H17" s="114">
        <f t="shared" si="3"/>
        <v>0</v>
      </c>
      <c r="I17" s="114">
        <f t="shared" si="3"/>
        <v>0</v>
      </c>
      <c r="J17" s="114">
        <f t="shared" si="3"/>
        <v>0</v>
      </c>
      <c r="K17" s="116" t="s">
        <v>113</v>
      </c>
      <c r="L17" s="105">
        <v>100</v>
      </c>
      <c r="M17" s="105">
        <v>0</v>
      </c>
      <c r="N17" s="105">
        <v>0</v>
      </c>
      <c r="O17" s="105">
        <v>0</v>
      </c>
      <c r="P17" s="105">
        <v>0</v>
      </c>
      <c r="Q17" s="102" t="s">
        <v>39</v>
      </c>
    </row>
    <row r="18" spans="1:17" s="8" customFormat="1" ht="12.75" customHeight="1">
      <c r="A18" s="106"/>
      <c r="B18" s="108"/>
      <c r="C18" s="110"/>
      <c r="D18" s="113"/>
      <c r="E18" s="115"/>
      <c r="F18" s="115"/>
      <c r="G18" s="115"/>
      <c r="H18" s="115"/>
      <c r="I18" s="115"/>
      <c r="J18" s="115"/>
      <c r="K18" s="117"/>
      <c r="L18" s="119"/>
      <c r="M18" s="119"/>
      <c r="N18" s="119"/>
      <c r="O18" s="119"/>
      <c r="P18" s="119"/>
      <c r="Q18" s="103"/>
    </row>
    <row r="19" spans="1:17" s="8" customFormat="1" ht="14.25" customHeight="1">
      <c r="A19" s="105" t="s">
        <v>65</v>
      </c>
      <c r="B19" s="107" t="s">
        <v>66</v>
      </c>
      <c r="C19" s="110"/>
      <c r="D19" s="100" t="s">
        <v>12</v>
      </c>
      <c r="E19" s="98">
        <f>SUM(F19:J20)</f>
        <v>100</v>
      </c>
      <c r="F19" s="98">
        <v>100</v>
      </c>
      <c r="G19" s="98">
        <v>0</v>
      </c>
      <c r="H19" s="98">
        <v>0</v>
      </c>
      <c r="I19" s="98">
        <v>0</v>
      </c>
      <c r="J19" s="98">
        <v>0</v>
      </c>
      <c r="K19" s="117"/>
      <c r="L19" s="119"/>
      <c r="M19" s="119"/>
      <c r="N19" s="119"/>
      <c r="O19" s="119"/>
      <c r="P19" s="119"/>
      <c r="Q19" s="103"/>
    </row>
    <row r="20" spans="1:17" s="8" customFormat="1" ht="10.5" customHeight="1">
      <c r="A20" s="106"/>
      <c r="B20" s="108"/>
      <c r="C20" s="110"/>
      <c r="D20" s="101"/>
      <c r="E20" s="99"/>
      <c r="F20" s="99"/>
      <c r="G20" s="99"/>
      <c r="H20" s="99"/>
      <c r="I20" s="99"/>
      <c r="J20" s="99"/>
      <c r="K20" s="117"/>
      <c r="L20" s="106"/>
      <c r="M20" s="106"/>
      <c r="N20" s="106"/>
      <c r="O20" s="106"/>
      <c r="P20" s="106"/>
      <c r="Q20" s="103"/>
    </row>
    <row r="21" spans="1:17" s="8" customFormat="1" ht="24.75" customHeight="1">
      <c r="A21" s="17" t="s">
        <v>72</v>
      </c>
      <c r="B21" s="18" t="s">
        <v>73</v>
      </c>
      <c r="C21" s="111"/>
      <c r="D21" s="19" t="s">
        <v>13</v>
      </c>
      <c r="E21" s="20">
        <f>F21+G21+H21+I21+J21</f>
        <v>1312.5</v>
      </c>
      <c r="F21" s="20">
        <v>1250</v>
      </c>
      <c r="G21" s="20">
        <v>62.5</v>
      </c>
      <c r="H21" s="20">
        <v>0</v>
      </c>
      <c r="I21" s="20">
        <v>0</v>
      </c>
      <c r="J21" s="20">
        <v>0</v>
      </c>
      <c r="K21" s="118"/>
      <c r="L21" s="15">
        <v>95</v>
      </c>
      <c r="M21" s="15">
        <v>5</v>
      </c>
      <c r="N21" s="15">
        <v>0</v>
      </c>
      <c r="O21" s="15">
        <v>0</v>
      </c>
      <c r="P21" s="15">
        <v>0</v>
      </c>
      <c r="Q21" s="104"/>
    </row>
    <row r="22" spans="1:17" s="8" customFormat="1" ht="24.75" customHeight="1">
      <c r="A22" s="105" t="s">
        <v>67</v>
      </c>
      <c r="B22" s="107" t="s">
        <v>68</v>
      </c>
      <c r="C22" s="109" t="s">
        <v>82</v>
      </c>
      <c r="D22" s="11" t="s">
        <v>84</v>
      </c>
      <c r="E22" s="21">
        <f aca="true" t="shared" si="4" ref="E22:J22">E23</f>
        <v>1500</v>
      </c>
      <c r="F22" s="21">
        <f t="shared" si="4"/>
        <v>1500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116" t="s">
        <v>114</v>
      </c>
      <c r="L22" s="105">
        <v>100</v>
      </c>
      <c r="M22" s="105">
        <v>0</v>
      </c>
      <c r="N22" s="105">
        <v>0</v>
      </c>
      <c r="O22" s="105">
        <v>0</v>
      </c>
      <c r="P22" s="105">
        <v>0</v>
      </c>
      <c r="Q22" s="116" t="s">
        <v>39</v>
      </c>
    </row>
    <row r="23" spans="1:17" s="8" customFormat="1" ht="18" customHeight="1">
      <c r="A23" s="120"/>
      <c r="B23" s="122"/>
      <c r="C23" s="124"/>
      <c r="D23" s="100" t="s">
        <v>12</v>
      </c>
      <c r="E23" s="98">
        <f>SUM(F23:J26)</f>
        <v>1500</v>
      </c>
      <c r="F23" s="98">
        <v>1500</v>
      </c>
      <c r="G23" s="98">
        <f>SUM(H23:L23)</f>
        <v>0</v>
      </c>
      <c r="H23" s="98">
        <f>SUM(K23:M23)</f>
        <v>0</v>
      </c>
      <c r="I23" s="98">
        <f>SUM(L23:N23)</f>
        <v>0</v>
      </c>
      <c r="J23" s="98">
        <f>SUM(M23:O23)</f>
        <v>0</v>
      </c>
      <c r="K23" s="128"/>
      <c r="L23" s="129"/>
      <c r="M23" s="129"/>
      <c r="N23" s="129"/>
      <c r="O23" s="129"/>
      <c r="P23" s="129"/>
      <c r="Q23" s="126"/>
    </row>
    <row r="24" spans="1:17" s="8" customFormat="1" ht="18" customHeight="1">
      <c r="A24" s="120"/>
      <c r="B24" s="122"/>
      <c r="C24" s="124"/>
      <c r="D24" s="101"/>
      <c r="E24" s="99"/>
      <c r="F24" s="99"/>
      <c r="G24" s="99"/>
      <c r="H24" s="99"/>
      <c r="I24" s="99"/>
      <c r="J24" s="99"/>
      <c r="K24" s="128"/>
      <c r="L24" s="129"/>
      <c r="M24" s="129"/>
      <c r="N24" s="129"/>
      <c r="O24" s="129"/>
      <c r="P24" s="129"/>
      <c r="Q24" s="126"/>
    </row>
    <row r="25" spans="1:17" s="8" customFormat="1" ht="6.75" customHeight="1">
      <c r="A25" s="120"/>
      <c r="B25" s="122"/>
      <c r="C25" s="124"/>
      <c r="D25" s="101"/>
      <c r="E25" s="99"/>
      <c r="F25" s="99"/>
      <c r="G25" s="99"/>
      <c r="H25" s="99"/>
      <c r="I25" s="99"/>
      <c r="J25" s="99"/>
      <c r="K25" s="128"/>
      <c r="L25" s="129"/>
      <c r="M25" s="129"/>
      <c r="N25" s="129"/>
      <c r="O25" s="129"/>
      <c r="P25" s="129"/>
      <c r="Q25" s="126"/>
    </row>
    <row r="26" spans="1:17" s="8" customFormat="1" ht="6.75" customHeight="1" thickBot="1">
      <c r="A26" s="121"/>
      <c r="B26" s="123"/>
      <c r="C26" s="125"/>
      <c r="D26" s="101"/>
      <c r="E26" s="99"/>
      <c r="F26" s="99"/>
      <c r="G26" s="99"/>
      <c r="H26" s="99"/>
      <c r="I26" s="99"/>
      <c r="J26" s="99"/>
      <c r="K26" s="97"/>
      <c r="L26" s="130"/>
      <c r="M26" s="130"/>
      <c r="N26" s="130"/>
      <c r="O26" s="130"/>
      <c r="P26" s="130"/>
      <c r="Q26" s="127"/>
    </row>
    <row r="27" spans="1:17" s="8" customFormat="1" ht="24" customHeight="1">
      <c r="A27" s="81"/>
      <c r="B27" s="116" t="s">
        <v>78</v>
      </c>
      <c r="C27" s="136"/>
      <c r="D27" s="22" t="s">
        <v>81</v>
      </c>
      <c r="E27" s="23">
        <f>SUM(F27:J27)</f>
        <v>3774.5</v>
      </c>
      <c r="F27" s="23">
        <f>SUM(F28:F29)</f>
        <v>3712</v>
      </c>
      <c r="G27" s="23">
        <f>SUM(G28:G29)</f>
        <v>62.5</v>
      </c>
      <c r="H27" s="23">
        <f>SUM(H28:H29)</f>
        <v>0</v>
      </c>
      <c r="I27" s="23">
        <f>SUM(I28:I29)</f>
        <v>0</v>
      </c>
      <c r="J27" s="24">
        <f>SUM(J28:J29)</f>
        <v>0</v>
      </c>
      <c r="K27" s="139"/>
      <c r="L27" s="81"/>
      <c r="M27" s="81"/>
      <c r="N27" s="81"/>
      <c r="O27" s="81"/>
      <c r="P27" s="81"/>
      <c r="Q27" s="81"/>
    </row>
    <row r="28" spans="1:17" s="8" customFormat="1" ht="13.5" customHeight="1">
      <c r="A28" s="81"/>
      <c r="B28" s="117"/>
      <c r="C28" s="137"/>
      <c r="D28" s="25" t="s">
        <v>12</v>
      </c>
      <c r="E28" s="26">
        <f>SUM(F28:J28)</f>
        <v>2031</v>
      </c>
      <c r="F28" s="26">
        <f>F11+F14+F16+F19+F23</f>
        <v>2031</v>
      </c>
      <c r="G28" s="26">
        <f>G11+G14+G16+G19+G23</f>
        <v>0</v>
      </c>
      <c r="H28" s="26">
        <f>SUM(H12:H26)</f>
        <v>0</v>
      </c>
      <c r="I28" s="26">
        <f>SUM(I12:I26)</f>
        <v>0</v>
      </c>
      <c r="J28" s="27">
        <f>SUM(J12:J26)</f>
        <v>0</v>
      </c>
      <c r="K28" s="139"/>
      <c r="L28" s="81"/>
      <c r="M28" s="81"/>
      <c r="N28" s="81"/>
      <c r="O28" s="81"/>
      <c r="P28" s="81"/>
      <c r="Q28" s="81"/>
    </row>
    <row r="29" spans="1:17" s="8" customFormat="1" ht="14.25" customHeight="1" thickBot="1">
      <c r="A29" s="81"/>
      <c r="B29" s="118"/>
      <c r="C29" s="138"/>
      <c r="D29" s="28" t="s">
        <v>13</v>
      </c>
      <c r="E29" s="29">
        <f>SUM(F29:J29)</f>
        <v>1743.5</v>
      </c>
      <c r="F29" s="30">
        <f>F12+F21</f>
        <v>1681</v>
      </c>
      <c r="G29" s="30">
        <f>G12+G21</f>
        <v>62.5</v>
      </c>
      <c r="H29" s="30">
        <f>SUM(H26)</f>
        <v>0</v>
      </c>
      <c r="I29" s="30">
        <f>SUM(I26)</f>
        <v>0</v>
      </c>
      <c r="J29" s="31">
        <f>SUM(J26)</f>
        <v>0</v>
      </c>
      <c r="K29" s="139"/>
      <c r="L29" s="81"/>
      <c r="M29" s="81"/>
      <c r="N29" s="81"/>
      <c r="O29" s="81"/>
      <c r="P29" s="81"/>
      <c r="Q29" s="81"/>
    </row>
    <row r="30" spans="1:17" s="8" customFormat="1" ht="15" customHeight="1">
      <c r="A30" s="32" t="s">
        <v>16</v>
      </c>
      <c r="B30" s="189" t="s">
        <v>55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1"/>
    </row>
    <row r="31" spans="1:17" s="8" customFormat="1" ht="22.5" customHeight="1">
      <c r="A31" s="105" t="s">
        <v>24</v>
      </c>
      <c r="B31" s="90" t="s">
        <v>23</v>
      </c>
      <c r="C31" s="131" t="s">
        <v>82</v>
      </c>
      <c r="D31" s="33" t="s">
        <v>85</v>
      </c>
      <c r="E31" s="34">
        <f aca="true" t="shared" si="5" ref="E31:J31">E32+E33</f>
        <v>317.3</v>
      </c>
      <c r="F31" s="34">
        <f t="shared" si="5"/>
        <v>113.1</v>
      </c>
      <c r="G31" s="34">
        <f t="shared" si="5"/>
        <v>89.2</v>
      </c>
      <c r="H31" s="34">
        <f t="shared" si="5"/>
        <v>35</v>
      </c>
      <c r="I31" s="34">
        <f t="shared" si="5"/>
        <v>40</v>
      </c>
      <c r="J31" s="34">
        <f t="shared" si="5"/>
        <v>40</v>
      </c>
      <c r="K31" s="109" t="s">
        <v>92</v>
      </c>
      <c r="L31" s="105">
        <v>100</v>
      </c>
      <c r="M31" s="105">
        <v>0</v>
      </c>
      <c r="N31" s="105">
        <v>0</v>
      </c>
      <c r="O31" s="105">
        <v>0</v>
      </c>
      <c r="P31" s="105">
        <v>0</v>
      </c>
      <c r="Q31" s="131" t="s">
        <v>71</v>
      </c>
    </row>
    <row r="32" spans="1:17" s="8" customFormat="1" ht="12.75" customHeight="1">
      <c r="A32" s="129"/>
      <c r="B32" s="91"/>
      <c r="C32" s="132"/>
      <c r="D32" s="35" t="s">
        <v>12</v>
      </c>
      <c r="E32" s="13">
        <f aca="true" t="shared" si="6" ref="E32:E43">F32+G32+H32+I32+J32</f>
        <v>228.1</v>
      </c>
      <c r="F32" s="13">
        <f>50+20.8+42.3</f>
        <v>113.1</v>
      </c>
      <c r="G32" s="13">
        <v>0</v>
      </c>
      <c r="H32" s="13">
        <v>35</v>
      </c>
      <c r="I32" s="13">
        <v>40</v>
      </c>
      <c r="J32" s="13">
        <v>40</v>
      </c>
      <c r="K32" s="134"/>
      <c r="L32" s="106"/>
      <c r="M32" s="106"/>
      <c r="N32" s="106"/>
      <c r="O32" s="106"/>
      <c r="P32" s="106"/>
      <c r="Q32" s="144"/>
    </row>
    <row r="33" spans="1:17" s="8" customFormat="1" ht="22.5" customHeight="1">
      <c r="A33" s="130"/>
      <c r="B33" s="92"/>
      <c r="C33" s="133"/>
      <c r="D33" s="35" t="s">
        <v>12</v>
      </c>
      <c r="E33" s="13">
        <f>SUM(F33:J33)</f>
        <v>89.2</v>
      </c>
      <c r="F33" s="13">
        <v>0</v>
      </c>
      <c r="G33" s="2">
        <f>80+9.2</f>
        <v>89.2</v>
      </c>
      <c r="H33" s="13">
        <v>0</v>
      </c>
      <c r="I33" s="13">
        <v>0</v>
      </c>
      <c r="J33" s="13">
        <v>0</v>
      </c>
      <c r="K33" s="135"/>
      <c r="L33" s="36">
        <v>0</v>
      </c>
      <c r="M33" s="36">
        <v>100</v>
      </c>
      <c r="N33" s="36">
        <v>0</v>
      </c>
      <c r="O33" s="36">
        <v>0</v>
      </c>
      <c r="P33" s="36">
        <v>0</v>
      </c>
      <c r="Q33" s="37" t="s">
        <v>19</v>
      </c>
    </row>
    <row r="34" spans="1:17" s="8" customFormat="1" ht="24" customHeight="1">
      <c r="A34" s="131" t="s">
        <v>25</v>
      </c>
      <c r="B34" s="107" t="s">
        <v>26</v>
      </c>
      <c r="C34" s="131" t="s">
        <v>82</v>
      </c>
      <c r="D34" s="33" t="s">
        <v>119</v>
      </c>
      <c r="E34" s="16">
        <f aca="true" t="shared" si="7" ref="E34:J34">E36+E37+E38+E39+E40</f>
        <v>850.0999999999999</v>
      </c>
      <c r="F34" s="16">
        <f t="shared" si="7"/>
        <v>512.3</v>
      </c>
      <c r="G34" s="16">
        <f t="shared" si="7"/>
        <v>177.8</v>
      </c>
      <c r="H34" s="16">
        <f t="shared" si="7"/>
        <v>40</v>
      </c>
      <c r="I34" s="16">
        <f t="shared" si="7"/>
        <v>60</v>
      </c>
      <c r="J34" s="16">
        <f t="shared" si="7"/>
        <v>60</v>
      </c>
      <c r="K34" s="102" t="s">
        <v>93</v>
      </c>
      <c r="L34" s="131">
        <v>100</v>
      </c>
      <c r="M34" s="131">
        <v>100</v>
      </c>
      <c r="N34" s="131">
        <v>100</v>
      </c>
      <c r="O34" s="131">
        <v>100</v>
      </c>
      <c r="P34" s="131">
        <v>100</v>
      </c>
      <c r="Q34" s="131" t="s">
        <v>71</v>
      </c>
    </row>
    <row r="35" spans="1:17" s="8" customFormat="1" ht="14.25" customHeight="1">
      <c r="A35" s="140"/>
      <c r="B35" s="141"/>
      <c r="C35" s="140"/>
      <c r="D35" s="38" t="s">
        <v>86</v>
      </c>
      <c r="E35" s="13">
        <f aca="true" t="shared" si="8" ref="E35:J35">E36+E37+E38+E39</f>
        <v>750.0999999999999</v>
      </c>
      <c r="F35" s="13">
        <f t="shared" si="8"/>
        <v>412.29999999999995</v>
      </c>
      <c r="G35" s="13">
        <f>G36+G37+G38+G39</f>
        <v>177.8</v>
      </c>
      <c r="H35" s="13">
        <f t="shared" si="8"/>
        <v>40</v>
      </c>
      <c r="I35" s="13">
        <f t="shared" si="8"/>
        <v>60</v>
      </c>
      <c r="J35" s="13">
        <f t="shared" si="8"/>
        <v>60</v>
      </c>
      <c r="K35" s="142"/>
      <c r="L35" s="140"/>
      <c r="M35" s="140"/>
      <c r="N35" s="140"/>
      <c r="O35" s="140"/>
      <c r="P35" s="140"/>
      <c r="Q35" s="140"/>
    </row>
    <row r="36" spans="1:17" s="8" customFormat="1" ht="15.75" customHeight="1">
      <c r="A36" s="129"/>
      <c r="B36" s="91"/>
      <c r="C36" s="132"/>
      <c r="D36" s="38" t="s">
        <v>12</v>
      </c>
      <c r="E36" s="13">
        <f t="shared" si="6"/>
        <v>510.29999999999995</v>
      </c>
      <c r="F36" s="13">
        <f>50+103.2+129.1</f>
        <v>282.29999999999995</v>
      </c>
      <c r="G36" s="2">
        <f>60+18+40</f>
        <v>118</v>
      </c>
      <c r="H36" s="13">
        <v>30</v>
      </c>
      <c r="I36" s="13">
        <v>40</v>
      </c>
      <c r="J36" s="13">
        <v>40</v>
      </c>
      <c r="K36" s="142"/>
      <c r="L36" s="144"/>
      <c r="M36" s="144"/>
      <c r="N36" s="144"/>
      <c r="O36" s="144"/>
      <c r="P36" s="144"/>
      <c r="Q36" s="144"/>
    </row>
    <row r="37" spans="1:17" s="8" customFormat="1" ht="14.25" customHeight="1">
      <c r="A37" s="129"/>
      <c r="B37" s="91"/>
      <c r="C37" s="132"/>
      <c r="D37" s="38" t="s">
        <v>12</v>
      </c>
      <c r="E37" s="13">
        <f t="shared" si="6"/>
        <v>50</v>
      </c>
      <c r="F37" s="13">
        <v>15</v>
      </c>
      <c r="G37" s="13">
        <v>10</v>
      </c>
      <c r="H37" s="13">
        <v>5</v>
      </c>
      <c r="I37" s="13">
        <v>10</v>
      </c>
      <c r="J37" s="13">
        <v>10</v>
      </c>
      <c r="K37" s="142"/>
      <c r="L37" s="35">
        <v>100</v>
      </c>
      <c r="M37" s="35">
        <v>100</v>
      </c>
      <c r="N37" s="35">
        <v>100</v>
      </c>
      <c r="O37" s="35">
        <v>100</v>
      </c>
      <c r="P37" s="35">
        <v>100</v>
      </c>
      <c r="Q37" s="37" t="s">
        <v>37</v>
      </c>
    </row>
    <row r="38" spans="1:17" s="8" customFormat="1" ht="14.25" customHeight="1">
      <c r="A38" s="129"/>
      <c r="B38" s="91"/>
      <c r="C38" s="132"/>
      <c r="D38" s="38" t="s">
        <v>12</v>
      </c>
      <c r="E38" s="13">
        <f t="shared" si="6"/>
        <v>50</v>
      </c>
      <c r="F38" s="39">
        <v>15</v>
      </c>
      <c r="G38" s="39">
        <v>10</v>
      </c>
      <c r="H38" s="39">
        <v>5</v>
      </c>
      <c r="I38" s="39">
        <v>10</v>
      </c>
      <c r="J38" s="39">
        <v>10</v>
      </c>
      <c r="K38" s="142"/>
      <c r="L38" s="35">
        <v>100</v>
      </c>
      <c r="M38" s="35">
        <v>100</v>
      </c>
      <c r="N38" s="35">
        <v>100</v>
      </c>
      <c r="O38" s="35">
        <v>100</v>
      </c>
      <c r="P38" s="35">
        <v>100</v>
      </c>
      <c r="Q38" s="40" t="s">
        <v>38</v>
      </c>
    </row>
    <row r="39" spans="1:17" s="8" customFormat="1" ht="14.25" customHeight="1">
      <c r="A39" s="129"/>
      <c r="B39" s="91"/>
      <c r="C39" s="132"/>
      <c r="D39" s="38" t="s">
        <v>12</v>
      </c>
      <c r="E39" s="39">
        <f t="shared" si="6"/>
        <v>139.8</v>
      </c>
      <c r="F39" s="39">
        <v>100</v>
      </c>
      <c r="G39" s="1">
        <f>0+39.8</f>
        <v>39.8</v>
      </c>
      <c r="H39" s="39">
        <v>0</v>
      </c>
      <c r="I39" s="39">
        <v>0</v>
      </c>
      <c r="J39" s="39">
        <v>0</v>
      </c>
      <c r="K39" s="142"/>
      <c r="L39" s="35">
        <v>100</v>
      </c>
      <c r="M39" s="35">
        <v>0</v>
      </c>
      <c r="N39" s="35">
        <v>0</v>
      </c>
      <c r="O39" s="35">
        <v>0</v>
      </c>
      <c r="P39" s="35">
        <v>0</v>
      </c>
      <c r="Q39" s="102" t="s">
        <v>19</v>
      </c>
    </row>
    <row r="40" spans="1:17" s="8" customFormat="1" ht="15" customHeight="1" thickBot="1">
      <c r="A40" s="130"/>
      <c r="B40" s="92"/>
      <c r="C40" s="133"/>
      <c r="D40" s="38" t="s">
        <v>13</v>
      </c>
      <c r="E40" s="39">
        <f t="shared" si="6"/>
        <v>100</v>
      </c>
      <c r="F40" s="39">
        <v>100</v>
      </c>
      <c r="G40" s="39">
        <v>0</v>
      </c>
      <c r="H40" s="39">
        <v>0</v>
      </c>
      <c r="I40" s="39">
        <v>0</v>
      </c>
      <c r="J40" s="39">
        <v>0</v>
      </c>
      <c r="K40" s="143"/>
      <c r="L40" s="35">
        <v>100</v>
      </c>
      <c r="M40" s="35">
        <v>0</v>
      </c>
      <c r="N40" s="35">
        <v>0</v>
      </c>
      <c r="O40" s="35">
        <v>0</v>
      </c>
      <c r="P40" s="35">
        <v>0</v>
      </c>
      <c r="Q40" s="143"/>
    </row>
    <row r="41" spans="1:17" s="8" customFormat="1" ht="23.25" customHeight="1">
      <c r="A41" s="131"/>
      <c r="B41" s="90" t="s">
        <v>77</v>
      </c>
      <c r="C41" s="41"/>
      <c r="D41" s="42" t="s">
        <v>87</v>
      </c>
      <c r="E41" s="23">
        <f aca="true" t="shared" si="9" ref="E41:J41">SUM(E42:E43)</f>
        <v>1167.4</v>
      </c>
      <c r="F41" s="23">
        <f t="shared" si="9"/>
        <v>625.4</v>
      </c>
      <c r="G41" s="23">
        <f t="shared" si="9"/>
        <v>267</v>
      </c>
      <c r="H41" s="23">
        <f t="shared" si="9"/>
        <v>75</v>
      </c>
      <c r="I41" s="23">
        <f t="shared" si="9"/>
        <v>100</v>
      </c>
      <c r="J41" s="24">
        <f t="shared" si="9"/>
        <v>100</v>
      </c>
      <c r="K41" s="147"/>
      <c r="L41" s="131"/>
      <c r="M41" s="131"/>
      <c r="N41" s="131"/>
      <c r="O41" s="131"/>
      <c r="P41" s="131"/>
      <c r="Q41" s="93"/>
    </row>
    <row r="42" spans="1:17" s="8" customFormat="1" ht="13.5" customHeight="1">
      <c r="A42" s="145"/>
      <c r="B42" s="91"/>
      <c r="C42" s="41"/>
      <c r="D42" s="43" t="s">
        <v>12</v>
      </c>
      <c r="E42" s="13">
        <f t="shared" si="6"/>
        <v>1067.4</v>
      </c>
      <c r="F42" s="13">
        <f>F32+F36+F37+F38+F39</f>
        <v>525.4</v>
      </c>
      <c r="G42" s="13">
        <f>G32+G33+G36+G37+G38+G39</f>
        <v>267</v>
      </c>
      <c r="H42" s="13">
        <f>H32+H36+H37+H38+H39</f>
        <v>75</v>
      </c>
      <c r="I42" s="13">
        <f>I32+I36+I37+I38+I39</f>
        <v>100</v>
      </c>
      <c r="J42" s="44">
        <f>J32+J36+J37+J38+J39</f>
        <v>100</v>
      </c>
      <c r="K42" s="148"/>
      <c r="L42" s="145"/>
      <c r="M42" s="145"/>
      <c r="N42" s="145"/>
      <c r="O42" s="145"/>
      <c r="P42" s="145"/>
      <c r="Q42" s="128"/>
    </row>
    <row r="43" spans="1:17" s="8" customFormat="1" ht="15" customHeight="1" thickBot="1">
      <c r="A43" s="146"/>
      <c r="B43" s="92"/>
      <c r="C43" s="41"/>
      <c r="D43" s="45" t="s">
        <v>13</v>
      </c>
      <c r="E43" s="46">
        <f t="shared" si="6"/>
        <v>100</v>
      </c>
      <c r="F43" s="46">
        <f>F40</f>
        <v>100</v>
      </c>
      <c r="G43" s="46">
        <f>G40</f>
        <v>0</v>
      </c>
      <c r="H43" s="46">
        <f>H40</f>
        <v>0</v>
      </c>
      <c r="I43" s="46">
        <f>I40</f>
        <v>0</v>
      </c>
      <c r="J43" s="47">
        <f>J40</f>
        <v>0</v>
      </c>
      <c r="K43" s="149"/>
      <c r="L43" s="146"/>
      <c r="M43" s="146"/>
      <c r="N43" s="146"/>
      <c r="O43" s="146"/>
      <c r="P43" s="146"/>
      <c r="Q43" s="97"/>
    </row>
    <row r="44" spans="1:17" s="8" customFormat="1" ht="5.25" customHeight="1">
      <c r="A44" s="119" t="s">
        <v>28</v>
      </c>
      <c r="B44" s="150" t="s">
        <v>27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s="8" customFormat="1" ht="5.25" customHeight="1">
      <c r="A45" s="119"/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1:17" s="8" customFormat="1" ht="5.25" customHeight="1">
      <c r="A46" s="106"/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s="8" customFormat="1" ht="24.75" customHeight="1">
      <c r="A47" s="105" t="s">
        <v>29</v>
      </c>
      <c r="B47" s="90" t="s">
        <v>117</v>
      </c>
      <c r="C47" s="131" t="s">
        <v>82</v>
      </c>
      <c r="D47" s="35" t="s">
        <v>87</v>
      </c>
      <c r="E47" s="34">
        <f aca="true" t="shared" si="10" ref="E47:J47">E48</f>
        <v>128796.5</v>
      </c>
      <c r="F47" s="34">
        <f t="shared" si="10"/>
        <v>29737.7</v>
      </c>
      <c r="G47" s="34">
        <f t="shared" si="10"/>
        <v>25389.7</v>
      </c>
      <c r="H47" s="34">
        <f t="shared" si="10"/>
        <v>21889.7</v>
      </c>
      <c r="I47" s="34">
        <f t="shared" si="10"/>
        <v>25889.7</v>
      </c>
      <c r="J47" s="34">
        <f t="shared" si="10"/>
        <v>25889.7</v>
      </c>
      <c r="K47" s="93" t="s">
        <v>101</v>
      </c>
      <c r="L47" s="105" t="s">
        <v>80</v>
      </c>
      <c r="M47" s="105">
        <v>0.15</v>
      </c>
      <c r="N47" s="105">
        <v>0.2</v>
      </c>
      <c r="O47" s="105">
        <v>0.25</v>
      </c>
      <c r="P47" s="105">
        <v>0.25</v>
      </c>
      <c r="Q47" s="93" t="s">
        <v>30</v>
      </c>
    </row>
    <row r="48" spans="1:17" s="8" customFormat="1" ht="24" customHeight="1">
      <c r="A48" s="130"/>
      <c r="B48" s="92"/>
      <c r="C48" s="133"/>
      <c r="D48" s="15" t="s">
        <v>12</v>
      </c>
      <c r="E48" s="13">
        <f>F48+G48+H48+I48+J48</f>
        <v>128796.5</v>
      </c>
      <c r="F48" s="13">
        <f>30737.7-1000</f>
        <v>29737.7</v>
      </c>
      <c r="G48" s="13">
        <f>25889.7-2500+2000</f>
        <v>25389.7</v>
      </c>
      <c r="H48" s="13">
        <v>21889.7</v>
      </c>
      <c r="I48" s="13">
        <v>25889.7</v>
      </c>
      <c r="J48" s="13">
        <v>25889.7</v>
      </c>
      <c r="K48" s="133"/>
      <c r="L48" s="154"/>
      <c r="M48" s="154"/>
      <c r="N48" s="154"/>
      <c r="O48" s="154"/>
      <c r="P48" s="154"/>
      <c r="Q48" s="133"/>
    </row>
    <row r="49" spans="1:17" s="8" customFormat="1" ht="24" customHeight="1">
      <c r="A49" s="105" t="s">
        <v>31</v>
      </c>
      <c r="B49" s="90" t="s">
        <v>79</v>
      </c>
      <c r="C49" s="131" t="s">
        <v>82</v>
      </c>
      <c r="D49" s="33" t="s">
        <v>87</v>
      </c>
      <c r="E49" s="48">
        <f aca="true" t="shared" si="11" ref="E49:J49">E50</f>
        <v>0</v>
      </c>
      <c r="F49" s="48">
        <f t="shared" si="11"/>
        <v>0</v>
      </c>
      <c r="G49" s="48">
        <f t="shared" si="11"/>
        <v>0</v>
      </c>
      <c r="H49" s="48">
        <f t="shared" si="11"/>
        <v>0</v>
      </c>
      <c r="I49" s="48">
        <f t="shared" si="11"/>
        <v>0</v>
      </c>
      <c r="J49" s="48">
        <f t="shared" si="11"/>
        <v>0</v>
      </c>
      <c r="K49" s="93" t="s">
        <v>100</v>
      </c>
      <c r="L49" s="105">
        <v>18</v>
      </c>
      <c r="M49" s="105">
        <v>26</v>
      </c>
      <c r="N49" s="105">
        <v>39</v>
      </c>
      <c r="O49" s="105">
        <v>52</v>
      </c>
      <c r="P49" s="105">
        <v>52</v>
      </c>
      <c r="Q49" s="131" t="s">
        <v>30</v>
      </c>
    </row>
    <row r="50" spans="1:17" s="8" customFormat="1" ht="25.5" customHeight="1">
      <c r="A50" s="129"/>
      <c r="B50" s="91"/>
      <c r="C50" s="132"/>
      <c r="D50" s="105" t="s">
        <v>12</v>
      </c>
      <c r="E50" s="155">
        <f>F50+G50+H50+I50+J50</f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97"/>
      <c r="L50" s="130"/>
      <c r="M50" s="130"/>
      <c r="N50" s="130"/>
      <c r="O50" s="130"/>
      <c r="P50" s="130"/>
      <c r="Q50" s="140"/>
    </row>
    <row r="51" spans="1:17" s="8" customFormat="1" ht="33.75" customHeight="1">
      <c r="A51" s="129"/>
      <c r="B51" s="91"/>
      <c r="C51" s="132"/>
      <c r="D51" s="119"/>
      <c r="E51" s="156"/>
      <c r="F51" s="156"/>
      <c r="G51" s="156"/>
      <c r="H51" s="156"/>
      <c r="I51" s="156"/>
      <c r="J51" s="156"/>
      <c r="K51" s="37" t="s">
        <v>99</v>
      </c>
      <c r="L51" s="15" t="s">
        <v>80</v>
      </c>
      <c r="M51" s="15">
        <v>18</v>
      </c>
      <c r="N51" s="15">
        <v>19</v>
      </c>
      <c r="O51" s="15">
        <v>20</v>
      </c>
      <c r="P51" s="15">
        <v>20</v>
      </c>
      <c r="Q51" s="140"/>
    </row>
    <row r="52" spans="1:17" s="8" customFormat="1" ht="45.75" customHeight="1" thickBot="1">
      <c r="A52" s="130"/>
      <c r="B52" s="92"/>
      <c r="C52" s="133"/>
      <c r="D52" s="119"/>
      <c r="E52" s="156"/>
      <c r="F52" s="156"/>
      <c r="G52" s="156"/>
      <c r="H52" s="156"/>
      <c r="I52" s="156"/>
      <c r="J52" s="156"/>
      <c r="K52" s="37" t="s">
        <v>98</v>
      </c>
      <c r="L52" s="15" t="s">
        <v>80</v>
      </c>
      <c r="M52" s="15">
        <v>11</v>
      </c>
      <c r="N52" s="15">
        <v>11</v>
      </c>
      <c r="O52" s="15">
        <v>11</v>
      </c>
      <c r="P52" s="15">
        <v>11</v>
      </c>
      <c r="Q52" s="140"/>
    </row>
    <row r="53" spans="1:17" s="8" customFormat="1" ht="22.5" customHeight="1">
      <c r="A53" s="105"/>
      <c r="B53" s="90" t="s">
        <v>76</v>
      </c>
      <c r="C53" s="159"/>
      <c r="D53" s="42" t="s">
        <v>88</v>
      </c>
      <c r="E53" s="23">
        <f aca="true" t="shared" si="12" ref="E53:J53">E48+E50</f>
        <v>128796.5</v>
      </c>
      <c r="F53" s="23">
        <f t="shared" si="12"/>
        <v>29737.7</v>
      </c>
      <c r="G53" s="23">
        <f t="shared" si="12"/>
        <v>25389.7</v>
      </c>
      <c r="H53" s="23">
        <f t="shared" si="12"/>
        <v>21889.7</v>
      </c>
      <c r="I53" s="23">
        <f t="shared" si="12"/>
        <v>25889.7</v>
      </c>
      <c r="J53" s="24">
        <f t="shared" si="12"/>
        <v>25889.7</v>
      </c>
      <c r="K53" s="136"/>
      <c r="L53" s="159"/>
      <c r="M53" s="159"/>
      <c r="N53" s="159"/>
      <c r="O53" s="159"/>
      <c r="P53" s="159"/>
      <c r="Q53" s="164"/>
    </row>
    <row r="54" spans="1:17" s="8" customFormat="1" ht="15" customHeight="1">
      <c r="A54" s="129"/>
      <c r="B54" s="157"/>
      <c r="C54" s="160"/>
      <c r="D54" s="43" t="s">
        <v>12</v>
      </c>
      <c r="E54" s="13">
        <f>E53</f>
        <v>128796.5</v>
      </c>
      <c r="F54" s="13">
        <f>F53</f>
        <v>29737.7</v>
      </c>
      <c r="G54" s="13">
        <f>G48+G50</f>
        <v>25389.7</v>
      </c>
      <c r="H54" s="13">
        <f>H48+H50</f>
        <v>21889.7</v>
      </c>
      <c r="I54" s="13">
        <f>I48+I50</f>
        <v>25889.7</v>
      </c>
      <c r="J54" s="44">
        <f>J48+J50</f>
        <v>25889.7</v>
      </c>
      <c r="K54" s="162"/>
      <c r="L54" s="160"/>
      <c r="M54" s="160"/>
      <c r="N54" s="160"/>
      <c r="O54" s="160"/>
      <c r="P54" s="160"/>
      <c r="Q54" s="165"/>
    </row>
    <row r="55" spans="1:17" s="8" customFormat="1" ht="15" customHeight="1" thickBot="1">
      <c r="A55" s="130"/>
      <c r="B55" s="158"/>
      <c r="C55" s="161"/>
      <c r="D55" s="45" t="s">
        <v>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7">
        <v>0</v>
      </c>
      <c r="K55" s="163"/>
      <c r="L55" s="161"/>
      <c r="M55" s="161"/>
      <c r="N55" s="161"/>
      <c r="O55" s="161"/>
      <c r="P55" s="161"/>
      <c r="Q55" s="165"/>
    </row>
    <row r="56" spans="1:17" s="8" customFormat="1" ht="12.75" customHeight="1">
      <c r="A56" s="49" t="s">
        <v>14</v>
      </c>
      <c r="B56" s="166" t="s">
        <v>53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8"/>
    </row>
    <row r="57" spans="1:17" s="8" customFormat="1" ht="21.75" customHeight="1">
      <c r="A57" s="81" t="s">
        <v>32</v>
      </c>
      <c r="B57" s="83" t="s">
        <v>45</v>
      </c>
      <c r="C57" s="164" t="s">
        <v>82</v>
      </c>
      <c r="D57" s="33" t="s">
        <v>88</v>
      </c>
      <c r="E57" s="50">
        <f aca="true" t="shared" si="13" ref="E57:J57">E58</f>
        <v>620</v>
      </c>
      <c r="F57" s="50">
        <f t="shared" si="13"/>
        <v>140</v>
      </c>
      <c r="G57" s="50">
        <f t="shared" si="13"/>
        <v>100</v>
      </c>
      <c r="H57" s="50">
        <f t="shared" si="13"/>
        <v>100</v>
      </c>
      <c r="I57" s="50">
        <f t="shared" si="13"/>
        <v>140</v>
      </c>
      <c r="J57" s="50">
        <f t="shared" si="13"/>
        <v>140</v>
      </c>
      <c r="K57" s="93" t="s">
        <v>97</v>
      </c>
      <c r="L57" s="105">
        <v>100</v>
      </c>
      <c r="M57" s="105">
        <v>100</v>
      </c>
      <c r="N57" s="105">
        <v>100</v>
      </c>
      <c r="O57" s="105">
        <v>100</v>
      </c>
      <c r="P57" s="105">
        <v>100</v>
      </c>
      <c r="Q57" s="93" t="s">
        <v>71</v>
      </c>
    </row>
    <row r="58" spans="1:17" s="8" customFormat="1" ht="16.5" customHeight="1">
      <c r="A58" s="82"/>
      <c r="B58" s="89"/>
      <c r="C58" s="169"/>
      <c r="D58" s="15" t="s">
        <v>12</v>
      </c>
      <c r="E58" s="13">
        <f>F58+G58+H58+I58+J58</f>
        <v>620</v>
      </c>
      <c r="F58" s="13">
        <f>150-50+40</f>
        <v>140</v>
      </c>
      <c r="G58" s="2">
        <f>150-50+40-40</f>
        <v>100</v>
      </c>
      <c r="H58" s="13">
        <v>100</v>
      </c>
      <c r="I58" s="13">
        <f>150-50+40</f>
        <v>140</v>
      </c>
      <c r="J58" s="13">
        <f>150-50+40</f>
        <v>140</v>
      </c>
      <c r="K58" s="154"/>
      <c r="L58" s="154"/>
      <c r="M58" s="154"/>
      <c r="N58" s="154"/>
      <c r="O58" s="154"/>
      <c r="P58" s="154"/>
      <c r="Q58" s="154"/>
    </row>
    <row r="59" spans="1:17" s="8" customFormat="1" ht="24" customHeight="1">
      <c r="A59" s="119" t="s">
        <v>33</v>
      </c>
      <c r="B59" s="157" t="s">
        <v>34</v>
      </c>
      <c r="C59" s="170" t="s">
        <v>82</v>
      </c>
      <c r="D59" s="33" t="s">
        <v>88</v>
      </c>
      <c r="E59" s="16">
        <f aca="true" t="shared" si="14" ref="E59:J59">E60</f>
        <v>450.8</v>
      </c>
      <c r="F59" s="16">
        <f t="shared" si="14"/>
        <v>90.8</v>
      </c>
      <c r="G59" s="16">
        <f t="shared" si="14"/>
        <v>90</v>
      </c>
      <c r="H59" s="16">
        <f t="shared" si="14"/>
        <v>90</v>
      </c>
      <c r="I59" s="16">
        <f t="shared" si="14"/>
        <v>90</v>
      </c>
      <c r="J59" s="16">
        <f t="shared" si="14"/>
        <v>90</v>
      </c>
      <c r="K59" s="93" t="s">
        <v>94</v>
      </c>
      <c r="L59" s="105">
        <v>72</v>
      </c>
      <c r="M59" s="105">
        <v>73</v>
      </c>
      <c r="N59" s="105">
        <v>75</v>
      </c>
      <c r="O59" s="105">
        <v>77</v>
      </c>
      <c r="P59" s="105">
        <v>79</v>
      </c>
      <c r="Q59" s="93" t="s">
        <v>71</v>
      </c>
    </row>
    <row r="60" spans="1:17" s="8" customFormat="1" ht="47.25" customHeight="1">
      <c r="A60" s="129"/>
      <c r="B60" s="91"/>
      <c r="C60" s="160"/>
      <c r="D60" s="105" t="s">
        <v>12</v>
      </c>
      <c r="E60" s="155">
        <f>F60+G60+H60+I60+J60</f>
        <v>450.8</v>
      </c>
      <c r="F60" s="155">
        <f>133-42.2</f>
        <v>90.8</v>
      </c>
      <c r="G60" s="155">
        <v>90</v>
      </c>
      <c r="H60" s="155">
        <v>90</v>
      </c>
      <c r="I60" s="155">
        <v>90</v>
      </c>
      <c r="J60" s="155">
        <v>90</v>
      </c>
      <c r="K60" s="97"/>
      <c r="L60" s="130"/>
      <c r="M60" s="130"/>
      <c r="N60" s="130"/>
      <c r="O60" s="130"/>
      <c r="P60" s="130"/>
      <c r="Q60" s="128"/>
    </row>
    <row r="61" spans="1:17" s="8" customFormat="1" ht="91.5" customHeight="1">
      <c r="A61" s="129"/>
      <c r="B61" s="91"/>
      <c r="C61" s="160"/>
      <c r="D61" s="119"/>
      <c r="E61" s="156"/>
      <c r="F61" s="156"/>
      <c r="G61" s="156"/>
      <c r="H61" s="156"/>
      <c r="I61" s="156"/>
      <c r="J61" s="156"/>
      <c r="K61" s="37" t="s">
        <v>96</v>
      </c>
      <c r="L61" s="15">
        <v>23</v>
      </c>
      <c r="M61" s="15">
        <v>24</v>
      </c>
      <c r="N61" s="15">
        <v>25</v>
      </c>
      <c r="O61" s="15">
        <v>26</v>
      </c>
      <c r="P61" s="15">
        <v>27</v>
      </c>
      <c r="Q61" s="128"/>
    </row>
    <row r="62" spans="1:17" s="8" customFormat="1" ht="67.5" customHeight="1">
      <c r="A62" s="130"/>
      <c r="B62" s="92"/>
      <c r="C62" s="161"/>
      <c r="D62" s="106"/>
      <c r="E62" s="171"/>
      <c r="F62" s="171"/>
      <c r="G62" s="171"/>
      <c r="H62" s="171"/>
      <c r="I62" s="171"/>
      <c r="J62" s="171"/>
      <c r="K62" s="37" t="s">
        <v>95</v>
      </c>
      <c r="L62" s="15">
        <v>14</v>
      </c>
      <c r="M62" s="15">
        <v>14.5</v>
      </c>
      <c r="N62" s="15">
        <v>15</v>
      </c>
      <c r="O62" s="32">
        <v>15.5</v>
      </c>
      <c r="P62" s="32">
        <v>16</v>
      </c>
      <c r="Q62" s="97"/>
    </row>
    <row r="63" spans="1:17" s="8" customFormat="1" ht="25.5" customHeight="1">
      <c r="A63" s="131" t="s">
        <v>35</v>
      </c>
      <c r="B63" s="90" t="s">
        <v>110</v>
      </c>
      <c r="C63" s="159" t="s">
        <v>82</v>
      </c>
      <c r="D63" s="33" t="s">
        <v>88</v>
      </c>
      <c r="E63" s="16">
        <f aca="true" t="shared" si="15" ref="E63:J63">E64</f>
        <v>263</v>
      </c>
      <c r="F63" s="16">
        <f t="shared" si="15"/>
        <v>50</v>
      </c>
      <c r="G63" s="16">
        <f t="shared" si="15"/>
        <v>63</v>
      </c>
      <c r="H63" s="16">
        <f t="shared" si="15"/>
        <v>50</v>
      </c>
      <c r="I63" s="16">
        <f t="shared" si="15"/>
        <v>50</v>
      </c>
      <c r="J63" s="16">
        <f t="shared" si="15"/>
        <v>50</v>
      </c>
      <c r="K63" s="37"/>
      <c r="L63" s="15"/>
      <c r="M63" s="15"/>
      <c r="N63" s="15"/>
      <c r="O63" s="32"/>
      <c r="P63" s="32"/>
      <c r="Q63" s="51"/>
    </row>
    <row r="64" spans="1:17" s="8" customFormat="1" ht="45.75" customHeight="1">
      <c r="A64" s="130"/>
      <c r="B64" s="92"/>
      <c r="C64" s="161"/>
      <c r="D64" s="15" t="s">
        <v>12</v>
      </c>
      <c r="E64" s="13">
        <f>F64+G64+H64+I64+J64</f>
        <v>263</v>
      </c>
      <c r="F64" s="13">
        <v>50</v>
      </c>
      <c r="G64" s="2">
        <f>50+13</f>
        <v>63</v>
      </c>
      <c r="H64" s="13">
        <v>50</v>
      </c>
      <c r="I64" s="13">
        <v>50</v>
      </c>
      <c r="J64" s="13">
        <v>50</v>
      </c>
      <c r="K64" s="37" t="s">
        <v>102</v>
      </c>
      <c r="L64" s="15">
        <v>100</v>
      </c>
      <c r="M64" s="15">
        <v>100</v>
      </c>
      <c r="N64" s="15">
        <v>100</v>
      </c>
      <c r="O64" s="15">
        <v>100</v>
      </c>
      <c r="P64" s="15">
        <v>100</v>
      </c>
      <c r="Q64" s="37" t="s">
        <v>19</v>
      </c>
    </row>
    <row r="65" spans="1:17" s="8" customFormat="1" ht="29.25" customHeight="1">
      <c r="A65" s="131" t="s">
        <v>56</v>
      </c>
      <c r="B65" s="90" t="s">
        <v>118</v>
      </c>
      <c r="C65" s="159" t="s">
        <v>82</v>
      </c>
      <c r="D65" s="33" t="s">
        <v>88</v>
      </c>
      <c r="E65" s="16">
        <f aca="true" t="shared" si="16" ref="E65:J65">E66</f>
        <v>6.3</v>
      </c>
      <c r="F65" s="16">
        <f t="shared" si="16"/>
        <v>2</v>
      </c>
      <c r="G65" s="16">
        <f t="shared" si="16"/>
        <v>4.3</v>
      </c>
      <c r="H65" s="16">
        <f t="shared" si="16"/>
        <v>0</v>
      </c>
      <c r="I65" s="16">
        <f t="shared" si="16"/>
        <v>0</v>
      </c>
      <c r="J65" s="16">
        <f t="shared" si="16"/>
        <v>0</v>
      </c>
      <c r="K65" s="40"/>
      <c r="L65" s="15"/>
      <c r="M65" s="15"/>
      <c r="N65" s="15"/>
      <c r="O65" s="15"/>
      <c r="P65" s="15"/>
      <c r="Q65" s="37"/>
    </row>
    <row r="66" spans="1:17" s="8" customFormat="1" ht="60" customHeight="1">
      <c r="A66" s="146"/>
      <c r="B66" s="92"/>
      <c r="C66" s="161"/>
      <c r="D66" s="36" t="s">
        <v>13</v>
      </c>
      <c r="E66" s="39">
        <f>SUM(F66:J66)</f>
        <v>6.3</v>
      </c>
      <c r="F66" s="39">
        <v>2</v>
      </c>
      <c r="G66" s="39">
        <v>4.3</v>
      </c>
      <c r="H66" s="39">
        <v>0</v>
      </c>
      <c r="I66" s="39">
        <v>0</v>
      </c>
      <c r="J66" s="39">
        <v>0</v>
      </c>
      <c r="K66" s="40" t="s">
        <v>103</v>
      </c>
      <c r="L66" s="52">
        <v>0.1</v>
      </c>
      <c r="M66" s="52">
        <v>0.15</v>
      </c>
      <c r="N66" s="52">
        <v>0.2</v>
      </c>
      <c r="O66" s="52">
        <v>0.25</v>
      </c>
      <c r="P66" s="52">
        <v>0.3</v>
      </c>
      <c r="Q66" s="37" t="s">
        <v>57</v>
      </c>
    </row>
    <row r="67" spans="1:17" s="8" customFormat="1" ht="21.75" customHeight="1">
      <c r="A67" s="172" t="s">
        <v>60</v>
      </c>
      <c r="B67" s="90" t="s">
        <v>61</v>
      </c>
      <c r="C67" s="131" t="s">
        <v>82</v>
      </c>
      <c r="D67" s="33" t="s">
        <v>88</v>
      </c>
      <c r="E67" s="48">
        <f aca="true" t="shared" si="17" ref="E67:J67">E68</f>
        <v>110</v>
      </c>
      <c r="F67" s="48">
        <f t="shared" si="17"/>
        <v>40</v>
      </c>
      <c r="G67" s="48">
        <f t="shared" si="17"/>
        <v>20</v>
      </c>
      <c r="H67" s="48">
        <f t="shared" si="17"/>
        <v>10</v>
      </c>
      <c r="I67" s="48">
        <f t="shared" si="17"/>
        <v>20</v>
      </c>
      <c r="J67" s="48">
        <f t="shared" si="17"/>
        <v>20</v>
      </c>
      <c r="K67" s="93" t="s">
        <v>109</v>
      </c>
      <c r="L67" s="173">
        <v>100</v>
      </c>
      <c r="M67" s="173">
        <v>100</v>
      </c>
      <c r="N67" s="173">
        <v>100</v>
      </c>
      <c r="O67" s="173">
        <v>100</v>
      </c>
      <c r="P67" s="173">
        <v>100</v>
      </c>
      <c r="Q67" s="93" t="s">
        <v>71</v>
      </c>
    </row>
    <row r="68" spans="1:17" s="8" customFormat="1" ht="18" customHeight="1" thickBot="1">
      <c r="A68" s="146"/>
      <c r="B68" s="92"/>
      <c r="C68" s="146"/>
      <c r="D68" s="36" t="s">
        <v>12</v>
      </c>
      <c r="E68" s="39">
        <f>SUM(F68:J68)</f>
        <v>110</v>
      </c>
      <c r="F68" s="39">
        <f>55-15</f>
        <v>40</v>
      </c>
      <c r="G68" s="39">
        <v>20</v>
      </c>
      <c r="H68" s="39">
        <v>10</v>
      </c>
      <c r="I68" s="39">
        <v>20</v>
      </c>
      <c r="J68" s="39">
        <v>20</v>
      </c>
      <c r="K68" s="97"/>
      <c r="L68" s="130"/>
      <c r="M68" s="130"/>
      <c r="N68" s="130"/>
      <c r="O68" s="130"/>
      <c r="P68" s="130"/>
      <c r="Q68" s="97"/>
    </row>
    <row r="69" spans="1:17" s="8" customFormat="1" ht="22.5" customHeight="1">
      <c r="A69" s="35"/>
      <c r="B69" s="53" t="s">
        <v>41</v>
      </c>
      <c r="C69" s="54"/>
      <c r="D69" s="22" t="s">
        <v>89</v>
      </c>
      <c r="E69" s="23">
        <f>SUM(F69:J69)</f>
        <v>1450.1</v>
      </c>
      <c r="F69" s="23">
        <f>SUM(F70:F71)</f>
        <v>322.8</v>
      </c>
      <c r="G69" s="23">
        <f>SUM(G70:G71)</f>
        <v>277.3</v>
      </c>
      <c r="H69" s="23">
        <f>SUM(H70:H71)</f>
        <v>250</v>
      </c>
      <c r="I69" s="23">
        <f>SUM(I70:I71)</f>
        <v>300</v>
      </c>
      <c r="J69" s="24">
        <f>SUM(J70:J71)</f>
        <v>300</v>
      </c>
      <c r="K69" s="174"/>
      <c r="L69" s="105"/>
      <c r="M69" s="105"/>
      <c r="N69" s="105"/>
      <c r="O69" s="105"/>
      <c r="P69" s="105"/>
      <c r="Q69" s="131"/>
    </row>
    <row r="70" spans="1:17" s="8" customFormat="1" ht="12" customHeight="1">
      <c r="A70" s="55"/>
      <c r="B70" s="56"/>
      <c r="C70" s="41"/>
      <c r="D70" s="43" t="s">
        <v>12</v>
      </c>
      <c r="E70" s="13">
        <f>SUM(F70:J70)</f>
        <v>1443.8</v>
      </c>
      <c r="F70" s="13">
        <f>SUM(F68,F64,F60,F58)</f>
        <v>320.8</v>
      </c>
      <c r="G70" s="13">
        <f>SUM(G68,G64,G60,G58)</f>
        <v>273</v>
      </c>
      <c r="H70" s="13">
        <f>SUM(H68,H64,H60,H58)</f>
        <v>250</v>
      </c>
      <c r="I70" s="13">
        <f>SUM(I68,I64,I60,I58)</f>
        <v>300</v>
      </c>
      <c r="J70" s="44">
        <f>SUM(J68,J64,J60,J58)</f>
        <v>300</v>
      </c>
      <c r="K70" s="174"/>
      <c r="L70" s="119"/>
      <c r="M70" s="119"/>
      <c r="N70" s="119"/>
      <c r="O70" s="119"/>
      <c r="P70" s="119"/>
      <c r="Q70" s="140"/>
    </row>
    <row r="71" spans="1:17" s="8" customFormat="1" ht="11.25" customHeight="1" thickBot="1">
      <c r="A71" s="35"/>
      <c r="B71" s="57"/>
      <c r="C71" s="41"/>
      <c r="D71" s="45" t="s">
        <v>13</v>
      </c>
      <c r="E71" s="46">
        <f>SUM(F71:J71)</f>
        <v>6.3</v>
      </c>
      <c r="F71" s="46">
        <f>SUM(F66)</f>
        <v>2</v>
      </c>
      <c r="G71" s="46">
        <f>SUM(G66)</f>
        <v>4.3</v>
      </c>
      <c r="H71" s="46">
        <f>SUM(H66)</f>
        <v>0</v>
      </c>
      <c r="I71" s="46">
        <f>SUM(I66)</f>
        <v>0</v>
      </c>
      <c r="J71" s="47">
        <f>SUM(J66)</f>
        <v>0</v>
      </c>
      <c r="K71" s="175"/>
      <c r="L71" s="106"/>
      <c r="M71" s="106"/>
      <c r="N71" s="106"/>
      <c r="O71" s="106"/>
      <c r="P71" s="106"/>
      <c r="Q71" s="144"/>
    </row>
    <row r="72" spans="1:17" s="8" customFormat="1" ht="12.75" customHeight="1">
      <c r="A72" s="49" t="s">
        <v>15</v>
      </c>
      <c r="B72" s="166" t="s">
        <v>49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8"/>
    </row>
    <row r="73" spans="1:17" s="8" customFormat="1" ht="21">
      <c r="A73" s="105" t="s">
        <v>36</v>
      </c>
      <c r="B73" s="90" t="s">
        <v>50</v>
      </c>
      <c r="C73" s="131" t="s">
        <v>82</v>
      </c>
      <c r="D73" s="33" t="s">
        <v>88</v>
      </c>
      <c r="E73" s="50">
        <f aca="true" t="shared" si="18" ref="E73:J73">E74+E75+E76+E77</f>
        <v>578.5</v>
      </c>
      <c r="F73" s="50">
        <f t="shared" si="18"/>
        <v>157.5</v>
      </c>
      <c r="G73" s="50">
        <f t="shared" si="18"/>
        <v>112</v>
      </c>
      <c r="H73" s="50">
        <f t="shared" si="18"/>
        <v>65</v>
      </c>
      <c r="I73" s="50">
        <f t="shared" si="18"/>
        <v>122</v>
      </c>
      <c r="J73" s="50">
        <f t="shared" si="18"/>
        <v>122</v>
      </c>
      <c r="K73" s="102" t="s">
        <v>104</v>
      </c>
      <c r="L73" s="35"/>
      <c r="M73" s="35"/>
      <c r="N73" s="35"/>
      <c r="O73" s="35"/>
      <c r="P73" s="35"/>
      <c r="Q73" s="58"/>
    </row>
    <row r="74" spans="1:17" ht="15.75" customHeight="1">
      <c r="A74" s="129"/>
      <c r="B74" s="91"/>
      <c r="C74" s="176"/>
      <c r="D74" s="36" t="s">
        <v>12</v>
      </c>
      <c r="E74" s="13">
        <f>F74+G74+H74+I74+J74</f>
        <v>273.5</v>
      </c>
      <c r="F74" s="13">
        <f>65+17.5</f>
        <v>82.5</v>
      </c>
      <c r="G74" s="13">
        <v>52</v>
      </c>
      <c r="H74" s="13">
        <v>35</v>
      </c>
      <c r="I74" s="13">
        <v>52</v>
      </c>
      <c r="J74" s="13">
        <v>52</v>
      </c>
      <c r="K74" s="177"/>
      <c r="L74" s="35">
        <v>100</v>
      </c>
      <c r="M74" s="35">
        <v>100</v>
      </c>
      <c r="N74" s="35">
        <v>100</v>
      </c>
      <c r="O74" s="35">
        <v>100</v>
      </c>
      <c r="P74" s="35">
        <v>100</v>
      </c>
      <c r="Q74" s="37" t="s">
        <v>71</v>
      </c>
    </row>
    <row r="75" spans="1:17" ht="12.75" customHeight="1">
      <c r="A75" s="129"/>
      <c r="B75" s="91"/>
      <c r="C75" s="176"/>
      <c r="D75" s="36" t="s">
        <v>12</v>
      </c>
      <c r="E75" s="13">
        <f>F75+G75+H75+I75+J75</f>
        <v>215</v>
      </c>
      <c r="F75" s="13">
        <f>52+3</f>
        <v>55</v>
      </c>
      <c r="G75" s="13">
        <f>50-10</f>
        <v>40</v>
      </c>
      <c r="H75" s="13">
        <v>20</v>
      </c>
      <c r="I75" s="13">
        <v>50</v>
      </c>
      <c r="J75" s="13">
        <v>50</v>
      </c>
      <c r="K75" s="177"/>
      <c r="L75" s="35">
        <v>100</v>
      </c>
      <c r="M75" s="35">
        <v>100</v>
      </c>
      <c r="N75" s="35">
        <v>100</v>
      </c>
      <c r="O75" s="35">
        <v>100</v>
      </c>
      <c r="P75" s="35">
        <v>100</v>
      </c>
      <c r="Q75" s="37" t="s">
        <v>30</v>
      </c>
    </row>
    <row r="76" spans="1:17" ht="12.75" customHeight="1">
      <c r="A76" s="129"/>
      <c r="B76" s="91"/>
      <c r="C76" s="176"/>
      <c r="D76" s="36" t="s">
        <v>12</v>
      </c>
      <c r="E76" s="13">
        <f>F76+G76+H76+I76+J76</f>
        <v>45</v>
      </c>
      <c r="F76" s="13">
        <f aca="true" t="shared" si="19" ref="F76:J77">15-5</f>
        <v>10</v>
      </c>
      <c r="G76" s="13">
        <f t="shared" si="19"/>
        <v>10</v>
      </c>
      <c r="H76" s="13">
        <v>5</v>
      </c>
      <c r="I76" s="13">
        <f t="shared" si="19"/>
        <v>10</v>
      </c>
      <c r="J76" s="13">
        <f t="shared" si="19"/>
        <v>10</v>
      </c>
      <c r="K76" s="177"/>
      <c r="L76" s="35">
        <v>100</v>
      </c>
      <c r="M76" s="35">
        <v>100</v>
      </c>
      <c r="N76" s="35">
        <v>100</v>
      </c>
      <c r="O76" s="35">
        <v>100</v>
      </c>
      <c r="P76" s="35">
        <v>100</v>
      </c>
      <c r="Q76" s="37" t="s">
        <v>46</v>
      </c>
    </row>
    <row r="77" spans="1:17" ht="14.25" customHeight="1">
      <c r="A77" s="130"/>
      <c r="B77" s="92"/>
      <c r="C77" s="154"/>
      <c r="D77" s="36" t="s">
        <v>12</v>
      </c>
      <c r="E77" s="13">
        <f>F77+G77+H77+I77+J77</f>
        <v>45</v>
      </c>
      <c r="F77" s="13">
        <f t="shared" si="19"/>
        <v>10</v>
      </c>
      <c r="G77" s="13">
        <f t="shared" si="19"/>
        <v>10</v>
      </c>
      <c r="H77" s="13">
        <v>5</v>
      </c>
      <c r="I77" s="13">
        <f t="shared" si="19"/>
        <v>10</v>
      </c>
      <c r="J77" s="13">
        <f t="shared" si="19"/>
        <v>10</v>
      </c>
      <c r="K77" s="178"/>
      <c r="L77" s="35">
        <v>100</v>
      </c>
      <c r="M77" s="35">
        <v>100</v>
      </c>
      <c r="N77" s="35">
        <v>100</v>
      </c>
      <c r="O77" s="35">
        <v>100</v>
      </c>
      <c r="P77" s="35">
        <v>100</v>
      </c>
      <c r="Q77" s="37" t="s">
        <v>47</v>
      </c>
    </row>
    <row r="78" spans="1:17" ht="24" customHeight="1">
      <c r="A78" s="105" t="s">
        <v>42</v>
      </c>
      <c r="B78" s="90" t="s">
        <v>51</v>
      </c>
      <c r="C78" s="131" t="s">
        <v>82</v>
      </c>
      <c r="D78" s="33" t="s">
        <v>88</v>
      </c>
      <c r="E78" s="48">
        <f aca="true" t="shared" si="20" ref="E78:J78">E79</f>
        <v>97</v>
      </c>
      <c r="F78" s="48">
        <f t="shared" si="20"/>
        <v>22</v>
      </c>
      <c r="G78" s="48">
        <f t="shared" si="20"/>
        <v>20</v>
      </c>
      <c r="H78" s="48">
        <f t="shared" si="20"/>
        <v>15</v>
      </c>
      <c r="I78" s="48">
        <f t="shared" si="20"/>
        <v>20</v>
      </c>
      <c r="J78" s="48">
        <f t="shared" si="20"/>
        <v>20</v>
      </c>
      <c r="K78" s="116" t="s">
        <v>105</v>
      </c>
      <c r="L78" s="131">
        <v>50</v>
      </c>
      <c r="M78" s="131">
        <v>50</v>
      </c>
      <c r="N78" s="131">
        <v>50</v>
      </c>
      <c r="O78" s="131">
        <v>50</v>
      </c>
      <c r="P78" s="131">
        <v>50</v>
      </c>
      <c r="Q78" s="93" t="s">
        <v>71</v>
      </c>
    </row>
    <row r="79" spans="1:17" ht="24.75" customHeight="1">
      <c r="A79" s="130"/>
      <c r="B79" s="92"/>
      <c r="C79" s="154"/>
      <c r="D79" s="36" t="s">
        <v>12</v>
      </c>
      <c r="E79" s="39">
        <f>F79+G79+H79+I79+J79</f>
        <v>97</v>
      </c>
      <c r="F79" s="39">
        <v>22</v>
      </c>
      <c r="G79" s="39">
        <v>20</v>
      </c>
      <c r="H79" s="39">
        <v>15</v>
      </c>
      <c r="I79" s="39">
        <v>20</v>
      </c>
      <c r="J79" s="39">
        <v>20</v>
      </c>
      <c r="K79" s="127"/>
      <c r="L79" s="146"/>
      <c r="M79" s="146"/>
      <c r="N79" s="146"/>
      <c r="O79" s="146"/>
      <c r="P79" s="146"/>
      <c r="Q79" s="97"/>
    </row>
    <row r="80" spans="1:17" ht="23.25" customHeight="1">
      <c r="A80" s="105" t="s">
        <v>52</v>
      </c>
      <c r="B80" s="90" t="s">
        <v>59</v>
      </c>
      <c r="C80" s="131" t="s">
        <v>82</v>
      </c>
      <c r="D80" s="33" t="s">
        <v>88</v>
      </c>
      <c r="E80" s="48">
        <f aca="true" t="shared" si="21" ref="E80:J80">E81</f>
        <v>66</v>
      </c>
      <c r="F80" s="48">
        <f t="shared" si="21"/>
        <v>20</v>
      </c>
      <c r="G80" s="48">
        <f t="shared" si="21"/>
        <v>0</v>
      </c>
      <c r="H80" s="48">
        <f t="shared" si="21"/>
        <v>10</v>
      </c>
      <c r="I80" s="48">
        <f t="shared" si="21"/>
        <v>18</v>
      </c>
      <c r="J80" s="48">
        <f t="shared" si="21"/>
        <v>18</v>
      </c>
      <c r="K80" s="116" t="s">
        <v>106</v>
      </c>
      <c r="L80" s="131">
        <v>100</v>
      </c>
      <c r="M80" s="131">
        <v>100</v>
      </c>
      <c r="N80" s="131">
        <v>100</v>
      </c>
      <c r="O80" s="131">
        <v>100</v>
      </c>
      <c r="P80" s="131">
        <v>100</v>
      </c>
      <c r="Q80" s="93" t="s">
        <v>71</v>
      </c>
    </row>
    <row r="81" spans="1:17" ht="20.25" customHeight="1">
      <c r="A81" s="130"/>
      <c r="B81" s="92"/>
      <c r="C81" s="154"/>
      <c r="D81" s="36" t="s">
        <v>12</v>
      </c>
      <c r="E81" s="39">
        <f>SUM(F81:J81)</f>
        <v>66</v>
      </c>
      <c r="F81" s="39">
        <v>20</v>
      </c>
      <c r="G81" s="39">
        <f>18-18</f>
        <v>0</v>
      </c>
      <c r="H81" s="39">
        <v>10</v>
      </c>
      <c r="I81" s="39">
        <v>18</v>
      </c>
      <c r="J81" s="39">
        <v>18</v>
      </c>
      <c r="K81" s="127"/>
      <c r="L81" s="146"/>
      <c r="M81" s="146"/>
      <c r="N81" s="146"/>
      <c r="O81" s="146"/>
      <c r="P81" s="146"/>
      <c r="Q81" s="97"/>
    </row>
    <row r="82" spans="1:17" ht="25.5" customHeight="1">
      <c r="A82" s="131" t="s">
        <v>54</v>
      </c>
      <c r="B82" s="90" t="s">
        <v>40</v>
      </c>
      <c r="C82" s="131" t="s">
        <v>82</v>
      </c>
      <c r="D82" s="33" t="s">
        <v>88</v>
      </c>
      <c r="E82" s="48">
        <f aca="true" t="shared" si="22" ref="E82:J82">E83</f>
        <v>95</v>
      </c>
      <c r="F82" s="48">
        <f t="shared" si="22"/>
        <v>25</v>
      </c>
      <c r="G82" s="48">
        <f t="shared" si="22"/>
        <v>20</v>
      </c>
      <c r="H82" s="48">
        <f t="shared" si="22"/>
        <v>10</v>
      </c>
      <c r="I82" s="48">
        <f t="shared" si="22"/>
        <v>20</v>
      </c>
      <c r="J82" s="48">
        <f t="shared" si="22"/>
        <v>20</v>
      </c>
      <c r="K82" s="116" t="s">
        <v>107</v>
      </c>
      <c r="L82" s="105">
        <v>100</v>
      </c>
      <c r="M82" s="105">
        <v>100</v>
      </c>
      <c r="N82" s="105">
        <v>100</v>
      </c>
      <c r="O82" s="105">
        <v>100</v>
      </c>
      <c r="P82" s="105">
        <v>100</v>
      </c>
      <c r="Q82" s="93" t="s">
        <v>71</v>
      </c>
    </row>
    <row r="83" spans="1:17" s="8" customFormat="1" ht="9" customHeight="1">
      <c r="A83" s="129"/>
      <c r="B83" s="91"/>
      <c r="C83" s="176"/>
      <c r="D83" s="105" t="s">
        <v>12</v>
      </c>
      <c r="E83" s="155">
        <f>SUM(F83:J84)</f>
        <v>95</v>
      </c>
      <c r="F83" s="155">
        <f>40-15</f>
        <v>25</v>
      </c>
      <c r="G83" s="155">
        <v>20</v>
      </c>
      <c r="H83" s="155">
        <v>10</v>
      </c>
      <c r="I83" s="155">
        <v>20</v>
      </c>
      <c r="J83" s="155">
        <v>20</v>
      </c>
      <c r="K83" s="126"/>
      <c r="L83" s="129"/>
      <c r="M83" s="129"/>
      <c r="N83" s="129"/>
      <c r="O83" s="129"/>
      <c r="P83" s="129"/>
      <c r="Q83" s="128"/>
    </row>
    <row r="84" spans="1:17" s="8" customFormat="1" ht="9" customHeight="1">
      <c r="A84" s="130"/>
      <c r="B84" s="91"/>
      <c r="C84" s="176"/>
      <c r="D84" s="119"/>
      <c r="E84" s="156"/>
      <c r="F84" s="156"/>
      <c r="G84" s="156"/>
      <c r="H84" s="156"/>
      <c r="I84" s="156"/>
      <c r="J84" s="156"/>
      <c r="K84" s="127"/>
      <c r="L84" s="130"/>
      <c r="M84" s="130"/>
      <c r="N84" s="130"/>
      <c r="O84" s="130"/>
      <c r="P84" s="130"/>
      <c r="Q84" s="97"/>
    </row>
    <row r="85" spans="1:17" s="8" customFormat="1" ht="26.25" customHeight="1">
      <c r="A85" s="131" t="s">
        <v>69</v>
      </c>
      <c r="B85" s="90" t="s">
        <v>70</v>
      </c>
      <c r="C85" s="131" t="s">
        <v>82</v>
      </c>
      <c r="D85" s="33" t="s">
        <v>88</v>
      </c>
      <c r="E85" s="16">
        <f aca="true" t="shared" si="23" ref="E85:J85">E86</f>
        <v>46.8</v>
      </c>
      <c r="F85" s="16">
        <f t="shared" si="23"/>
        <v>36.8</v>
      </c>
      <c r="G85" s="16">
        <f t="shared" si="23"/>
        <v>10</v>
      </c>
      <c r="H85" s="16">
        <f t="shared" si="23"/>
        <v>0</v>
      </c>
      <c r="I85" s="16">
        <f t="shared" si="23"/>
        <v>0</v>
      </c>
      <c r="J85" s="16">
        <f t="shared" si="23"/>
        <v>0</v>
      </c>
      <c r="K85" s="116" t="s">
        <v>108</v>
      </c>
      <c r="L85" s="105">
        <v>3</v>
      </c>
      <c r="M85" s="105">
        <v>0</v>
      </c>
      <c r="N85" s="105">
        <v>0</v>
      </c>
      <c r="O85" s="105">
        <v>0</v>
      </c>
      <c r="P85" s="105">
        <v>0</v>
      </c>
      <c r="Q85" s="93" t="s">
        <v>30</v>
      </c>
    </row>
    <row r="86" spans="1:17" s="8" customFormat="1" ht="16.5" customHeight="1" thickBot="1">
      <c r="A86" s="130"/>
      <c r="B86" s="92"/>
      <c r="C86" s="154"/>
      <c r="D86" s="36" t="s">
        <v>12</v>
      </c>
      <c r="E86" s="39">
        <f>SUM(F86:J86)</f>
        <v>46.8</v>
      </c>
      <c r="F86" s="39">
        <f>140-100-3.2</f>
        <v>36.8</v>
      </c>
      <c r="G86" s="39">
        <v>10</v>
      </c>
      <c r="H86" s="39">
        <v>0</v>
      </c>
      <c r="I86" s="39">
        <v>0</v>
      </c>
      <c r="J86" s="39">
        <v>0</v>
      </c>
      <c r="K86" s="127"/>
      <c r="L86" s="130"/>
      <c r="M86" s="130"/>
      <c r="N86" s="130"/>
      <c r="O86" s="130"/>
      <c r="P86" s="130"/>
      <c r="Q86" s="97"/>
    </row>
    <row r="87" spans="1:17" ht="20.25" customHeight="1">
      <c r="A87" s="105"/>
      <c r="B87" s="90" t="s">
        <v>43</v>
      </c>
      <c r="C87" s="159"/>
      <c r="D87" s="22" t="s">
        <v>90</v>
      </c>
      <c r="E87" s="23">
        <f>SUM(F87:J87)</f>
        <v>883.3</v>
      </c>
      <c r="F87" s="23">
        <f>SUM(F86,F83,F81,F79,F74:F77)</f>
        <v>261.3</v>
      </c>
      <c r="G87" s="23">
        <f>SUM(G86,G83,G81,G79,G74:G77)</f>
        <v>162</v>
      </c>
      <c r="H87" s="23">
        <f>SUM(H86,H83,H81,H79,H74:H77)</f>
        <v>100</v>
      </c>
      <c r="I87" s="23">
        <f>SUM(I86,I83,I81,I79,I74:I77)</f>
        <v>180</v>
      </c>
      <c r="J87" s="24">
        <f>SUM(J86,J83,J81,J79,J74:J77)</f>
        <v>180</v>
      </c>
      <c r="K87" s="179"/>
      <c r="L87" s="164"/>
      <c r="M87" s="164"/>
      <c r="N87" s="164"/>
      <c r="O87" s="164"/>
      <c r="P87" s="164"/>
      <c r="Q87" s="164"/>
    </row>
    <row r="88" spans="1:17" ht="11.25" customHeight="1">
      <c r="A88" s="129"/>
      <c r="B88" s="91"/>
      <c r="C88" s="160"/>
      <c r="D88" s="43" t="s">
        <v>12</v>
      </c>
      <c r="E88" s="13">
        <f aca="true" t="shared" si="24" ref="E88:J88">E87</f>
        <v>883.3</v>
      </c>
      <c r="F88" s="13">
        <f t="shared" si="24"/>
        <v>261.3</v>
      </c>
      <c r="G88" s="13">
        <f t="shared" si="24"/>
        <v>162</v>
      </c>
      <c r="H88" s="13">
        <f t="shared" si="24"/>
        <v>100</v>
      </c>
      <c r="I88" s="13">
        <f t="shared" si="24"/>
        <v>180</v>
      </c>
      <c r="J88" s="44">
        <f t="shared" si="24"/>
        <v>180</v>
      </c>
      <c r="K88" s="180"/>
      <c r="L88" s="165"/>
      <c r="M88" s="165"/>
      <c r="N88" s="165"/>
      <c r="O88" s="165"/>
      <c r="P88" s="165"/>
      <c r="Q88" s="165"/>
    </row>
    <row r="89" spans="1:17" ht="12" customHeight="1" thickBot="1">
      <c r="A89" s="130"/>
      <c r="B89" s="92"/>
      <c r="C89" s="161"/>
      <c r="D89" s="59" t="s">
        <v>13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60">
        <v>0</v>
      </c>
      <c r="K89" s="180"/>
      <c r="L89" s="165"/>
      <c r="M89" s="165"/>
      <c r="N89" s="165"/>
      <c r="O89" s="165"/>
      <c r="P89" s="165"/>
      <c r="Q89" s="165"/>
    </row>
    <row r="90" spans="1:17" ht="22.5" customHeight="1">
      <c r="A90" s="73"/>
      <c r="B90" s="96" t="s">
        <v>63</v>
      </c>
      <c r="C90" s="183"/>
      <c r="D90" s="61" t="s">
        <v>58</v>
      </c>
      <c r="E90" s="23">
        <f>SUM(F90:J90)</f>
        <v>136071.8</v>
      </c>
      <c r="F90" s="62">
        <f>SUM(F91:F92)</f>
        <v>34659.2</v>
      </c>
      <c r="G90" s="62">
        <f>SUM(G91:G92)</f>
        <v>26158.5</v>
      </c>
      <c r="H90" s="62">
        <f>SUM(H91:H92)</f>
        <v>22314.7</v>
      </c>
      <c r="I90" s="62">
        <f>SUM(I91:I92)</f>
        <v>26469.7</v>
      </c>
      <c r="J90" s="63">
        <f>SUM(J91:J92)</f>
        <v>26469.7</v>
      </c>
      <c r="K90" s="186"/>
      <c r="L90" s="73"/>
      <c r="M90" s="73"/>
      <c r="N90" s="73"/>
      <c r="O90" s="73"/>
      <c r="P90" s="73"/>
      <c r="Q90" s="73"/>
    </row>
    <row r="91" spans="1:17" ht="12.75" customHeight="1">
      <c r="A91" s="73"/>
      <c r="B91" s="181"/>
      <c r="C91" s="184"/>
      <c r="D91" s="64" t="s">
        <v>12</v>
      </c>
      <c r="E91" s="16">
        <f>SUM(F91:J91)</f>
        <v>134222</v>
      </c>
      <c r="F91" s="12">
        <f>SUM(F87,F70,F53,F42,F28)</f>
        <v>32876.2</v>
      </c>
      <c r="G91" s="12">
        <f>SUM(G87,G70,G53,G42,G28)</f>
        <v>26091.7</v>
      </c>
      <c r="H91" s="12">
        <f>SUM(H87,H70,H53,H42,H28)</f>
        <v>22314.7</v>
      </c>
      <c r="I91" s="12">
        <f>SUM(I87,I70,I53,I42,I28)</f>
        <v>26469.7</v>
      </c>
      <c r="J91" s="65">
        <f>SUM(J87,J70,J53,J42,J28)</f>
        <v>26469.7</v>
      </c>
      <c r="K91" s="187"/>
      <c r="L91" s="73"/>
      <c r="M91" s="73"/>
      <c r="N91" s="73"/>
      <c r="O91" s="73"/>
      <c r="P91" s="73"/>
      <c r="Q91" s="73"/>
    </row>
    <row r="92" spans="1:17" ht="12" customHeight="1" thickBot="1">
      <c r="A92" s="73"/>
      <c r="B92" s="182"/>
      <c r="C92" s="185"/>
      <c r="D92" s="66" t="s">
        <v>13</v>
      </c>
      <c r="E92" s="67">
        <f>SUM(F92:J92)</f>
        <v>1849.8</v>
      </c>
      <c r="F92" s="68">
        <f>SUM(F71+F29+F40)</f>
        <v>1783</v>
      </c>
      <c r="G92" s="68">
        <f>SUM(G71+G21)</f>
        <v>66.8</v>
      </c>
      <c r="H92" s="68">
        <f>SUM(H71+H26)</f>
        <v>0</v>
      </c>
      <c r="I92" s="68">
        <f>SUM(I71+I26)</f>
        <v>0</v>
      </c>
      <c r="J92" s="69">
        <f>SUM(J71+J26)</f>
        <v>0</v>
      </c>
      <c r="K92" s="188"/>
      <c r="L92" s="73"/>
      <c r="M92" s="73"/>
      <c r="N92" s="73"/>
      <c r="O92" s="73"/>
      <c r="P92" s="73"/>
      <c r="Q92" s="73"/>
    </row>
    <row r="95" spans="6:7" ht="18.75" customHeight="1">
      <c r="F95" s="70"/>
      <c r="G95" s="70"/>
    </row>
  </sheetData>
  <sheetProtection/>
  <mergeCells count="287">
    <mergeCell ref="Q34:Q36"/>
    <mergeCell ref="M17:M20"/>
    <mergeCell ref="N17:N20"/>
    <mergeCell ref="O17:O20"/>
    <mergeCell ref="P17:P20"/>
    <mergeCell ref="Q27:Q29"/>
    <mergeCell ref="M27:M29"/>
    <mergeCell ref="P22:P26"/>
    <mergeCell ref="N22:N26"/>
    <mergeCell ref="O22:O26"/>
    <mergeCell ref="L31:L32"/>
    <mergeCell ref="M31:M32"/>
    <mergeCell ref="N31:N32"/>
    <mergeCell ref="O31:O32"/>
    <mergeCell ref="P31:P32"/>
    <mergeCell ref="N27:N29"/>
    <mergeCell ref="P27:P29"/>
    <mergeCell ref="B30:Q30"/>
    <mergeCell ref="Q31:Q32"/>
    <mergeCell ref="L27:L29"/>
    <mergeCell ref="Q49:Q52"/>
    <mergeCell ref="Q90:Q92"/>
    <mergeCell ref="M87:M89"/>
    <mergeCell ref="N87:N89"/>
    <mergeCell ref="O87:O89"/>
    <mergeCell ref="P87:P89"/>
    <mergeCell ref="O90:O92"/>
    <mergeCell ref="P90:P92"/>
    <mergeCell ref="M85:M86"/>
    <mergeCell ref="N85:N86"/>
    <mergeCell ref="A90:A92"/>
    <mergeCell ref="B90:B92"/>
    <mergeCell ref="C90:C92"/>
    <mergeCell ref="K90:K92"/>
    <mergeCell ref="L90:L92"/>
    <mergeCell ref="M90:M92"/>
    <mergeCell ref="O85:O86"/>
    <mergeCell ref="P85:P86"/>
    <mergeCell ref="N90:N92"/>
    <mergeCell ref="Q85:Q86"/>
    <mergeCell ref="A87:A89"/>
    <mergeCell ref="B87:B89"/>
    <mergeCell ref="C87:C89"/>
    <mergeCell ref="K87:K89"/>
    <mergeCell ref="L87:L89"/>
    <mergeCell ref="Q87:Q89"/>
    <mergeCell ref="J83:J84"/>
    <mergeCell ref="A85:A86"/>
    <mergeCell ref="B85:B86"/>
    <mergeCell ref="C85:C86"/>
    <mergeCell ref="K85:K86"/>
    <mergeCell ref="L85:L86"/>
    <mergeCell ref="N82:N84"/>
    <mergeCell ref="O82:O84"/>
    <mergeCell ref="P82:P84"/>
    <mergeCell ref="Q82:Q84"/>
    <mergeCell ref="D83:D84"/>
    <mergeCell ref="E83:E84"/>
    <mergeCell ref="F83:F84"/>
    <mergeCell ref="G83:G84"/>
    <mergeCell ref="H83:H84"/>
    <mergeCell ref="I83:I84"/>
    <mergeCell ref="N80:N81"/>
    <mergeCell ref="O80:O81"/>
    <mergeCell ref="P80:P81"/>
    <mergeCell ref="Q80:Q81"/>
    <mergeCell ref="A82:A84"/>
    <mergeCell ref="B82:B84"/>
    <mergeCell ref="C82:C84"/>
    <mergeCell ref="K82:K84"/>
    <mergeCell ref="L82:L84"/>
    <mergeCell ref="M82:M84"/>
    <mergeCell ref="N78:N79"/>
    <mergeCell ref="O78:O79"/>
    <mergeCell ref="P78:P79"/>
    <mergeCell ref="Q78:Q79"/>
    <mergeCell ref="A80:A81"/>
    <mergeCell ref="B80:B81"/>
    <mergeCell ref="C80:C81"/>
    <mergeCell ref="K80:K81"/>
    <mergeCell ref="L80:L81"/>
    <mergeCell ref="M80:M81"/>
    <mergeCell ref="A78:A79"/>
    <mergeCell ref="B78:B79"/>
    <mergeCell ref="C78:C79"/>
    <mergeCell ref="K78:K79"/>
    <mergeCell ref="L78:L79"/>
    <mergeCell ref="M78:M79"/>
    <mergeCell ref="Q69:Q71"/>
    <mergeCell ref="B72:Q72"/>
    <mergeCell ref="A73:A77"/>
    <mergeCell ref="B73:B77"/>
    <mergeCell ref="C73:C77"/>
    <mergeCell ref="K73:K77"/>
    <mergeCell ref="N67:N68"/>
    <mergeCell ref="O67:O68"/>
    <mergeCell ref="P67:P68"/>
    <mergeCell ref="Q67:Q68"/>
    <mergeCell ref="K69:K71"/>
    <mergeCell ref="L69:L71"/>
    <mergeCell ref="M69:M71"/>
    <mergeCell ref="N69:N71"/>
    <mergeCell ref="O69:O71"/>
    <mergeCell ref="P69:P71"/>
    <mergeCell ref="A67:A68"/>
    <mergeCell ref="B67:B68"/>
    <mergeCell ref="C67:C68"/>
    <mergeCell ref="K67:K68"/>
    <mergeCell ref="L67:L68"/>
    <mergeCell ref="M67:M68"/>
    <mergeCell ref="J60:J62"/>
    <mergeCell ref="A63:A64"/>
    <mergeCell ref="B63:B64"/>
    <mergeCell ref="C63:C64"/>
    <mergeCell ref="A65:A66"/>
    <mergeCell ref="B65:B66"/>
    <mergeCell ref="C65:C66"/>
    <mergeCell ref="N59:N60"/>
    <mergeCell ref="O59:O60"/>
    <mergeCell ref="P59:P60"/>
    <mergeCell ref="Q59:Q62"/>
    <mergeCell ref="D60:D62"/>
    <mergeCell ref="E60:E62"/>
    <mergeCell ref="F60:F62"/>
    <mergeCell ref="G60:G62"/>
    <mergeCell ref="H60:H62"/>
    <mergeCell ref="I60:I62"/>
    <mergeCell ref="N57:N58"/>
    <mergeCell ref="O57:O58"/>
    <mergeCell ref="P57:P58"/>
    <mergeCell ref="Q57:Q58"/>
    <mergeCell ref="A59:A62"/>
    <mergeCell ref="B59:B62"/>
    <mergeCell ref="C59:C62"/>
    <mergeCell ref="K59:K60"/>
    <mergeCell ref="L59:L60"/>
    <mergeCell ref="M59:M60"/>
    <mergeCell ref="A57:A58"/>
    <mergeCell ref="B57:B58"/>
    <mergeCell ref="C57:C58"/>
    <mergeCell ref="K57:K58"/>
    <mergeCell ref="L57:L58"/>
    <mergeCell ref="M57:M58"/>
    <mergeCell ref="M53:M55"/>
    <mergeCell ref="N53:N55"/>
    <mergeCell ref="O53:O55"/>
    <mergeCell ref="P53:P55"/>
    <mergeCell ref="Q53:Q55"/>
    <mergeCell ref="B56:Q56"/>
    <mergeCell ref="J50:J52"/>
    <mergeCell ref="A53:A55"/>
    <mergeCell ref="B53:B55"/>
    <mergeCell ref="C53:C55"/>
    <mergeCell ref="K53:K55"/>
    <mergeCell ref="L53:L55"/>
    <mergeCell ref="M49:M50"/>
    <mergeCell ref="N49:N50"/>
    <mergeCell ref="O49:O50"/>
    <mergeCell ref="P49:P50"/>
    <mergeCell ref="D50:D52"/>
    <mergeCell ref="E50:E52"/>
    <mergeCell ref="F50:F52"/>
    <mergeCell ref="G50:G52"/>
    <mergeCell ref="H50:H52"/>
    <mergeCell ref="I50:I52"/>
    <mergeCell ref="M47:M48"/>
    <mergeCell ref="N47:N48"/>
    <mergeCell ref="O47:O48"/>
    <mergeCell ref="P47:P48"/>
    <mergeCell ref="Q47:Q48"/>
    <mergeCell ref="A49:A52"/>
    <mergeCell ref="B49:B52"/>
    <mergeCell ref="C49:C52"/>
    <mergeCell ref="K49:K50"/>
    <mergeCell ref="L49:L50"/>
    <mergeCell ref="O41:O43"/>
    <mergeCell ref="P41:P43"/>
    <mergeCell ref="Q41:Q43"/>
    <mergeCell ref="A44:A46"/>
    <mergeCell ref="B44:Q46"/>
    <mergeCell ref="A47:A48"/>
    <mergeCell ref="B47:B48"/>
    <mergeCell ref="C47:C48"/>
    <mergeCell ref="K47:K48"/>
    <mergeCell ref="L47:L48"/>
    <mergeCell ref="A41:A43"/>
    <mergeCell ref="B41:B43"/>
    <mergeCell ref="K41:K43"/>
    <mergeCell ref="L41:L43"/>
    <mergeCell ref="M41:M43"/>
    <mergeCell ref="N41:N43"/>
    <mergeCell ref="A34:A40"/>
    <mergeCell ref="B34:B40"/>
    <mergeCell ref="C34:C40"/>
    <mergeCell ref="K34:K40"/>
    <mergeCell ref="Q39:Q40"/>
    <mergeCell ref="L34:L36"/>
    <mergeCell ref="M34:M36"/>
    <mergeCell ref="N34:N36"/>
    <mergeCell ref="O34:O36"/>
    <mergeCell ref="P34:P36"/>
    <mergeCell ref="A31:A33"/>
    <mergeCell ref="B31:B33"/>
    <mergeCell ref="C31:C33"/>
    <mergeCell ref="K31:K33"/>
    <mergeCell ref="A27:A29"/>
    <mergeCell ref="B27:B29"/>
    <mergeCell ref="C27:C29"/>
    <mergeCell ref="K27:K29"/>
    <mergeCell ref="O27:O29"/>
    <mergeCell ref="Q22:Q26"/>
    <mergeCell ref="D23:D26"/>
    <mergeCell ref="E23:E26"/>
    <mergeCell ref="F23:F26"/>
    <mergeCell ref="G23:G26"/>
    <mergeCell ref="H23:H26"/>
    <mergeCell ref="K22:K26"/>
    <mergeCell ref="L22:L26"/>
    <mergeCell ref="M22:M26"/>
    <mergeCell ref="L17:L20"/>
    <mergeCell ref="A22:A26"/>
    <mergeCell ref="B22:B26"/>
    <mergeCell ref="C22:C26"/>
    <mergeCell ref="A19:A20"/>
    <mergeCell ref="B19:B20"/>
    <mergeCell ref="J23:J26"/>
    <mergeCell ref="G19:G20"/>
    <mergeCell ref="I19:I20"/>
    <mergeCell ref="E19:E20"/>
    <mergeCell ref="J19:J20"/>
    <mergeCell ref="G17:G18"/>
    <mergeCell ref="H17:H18"/>
    <mergeCell ref="I23:I26"/>
    <mergeCell ref="K17:K21"/>
    <mergeCell ref="H19:H20"/>
    <mergeCell ref="I17:I18"/>
    <mergeCell ref="J17:J18"/>
    <mergeCell ref="M15:M16"/>
    <mergeCell ref="P15:P16"/>
    <mergeCell ref="Q17:Q21"/>
    <mergeCell ref="Q15:Q16"/>
    <mergeCell ref="A17:A18"/>
    <mergeCell ref="B17:B18"/>
    <mergeCell ref="C17:C21"/>
    <mergeCell ref="D17:D18"/>
    <mergeCell ref="E17:E18"/>
    <mergeCell ref="F17:F18"/>
    <mergeCell ref="M13:M14"/>
    <mergeCell ref="F19:F20"/>
    <mergeCell ref="D19:D20"/>
    <mergeCell ref="P13:P14"/>
    <mergeCell ref="Q13:Q14"/>
    <mergeCell ref="A15:A16"/>
    <mergeCell ref="B15:B16"/>
    <mergeCell ref="C15:C16"/>
    <mergeCell ref="K15:K16"/>
    <mergeCell ref="L15:L16"/>
    <mergeCell ref="M10:M12"/>
    <mergeCell ref="N15:N16"/>
    <mergeCell ref="O15:O16"/>
    <mergeCell ref="P10:P12"/>
    <mergeCell ref="Q10:Q12"/>
    <mergeCell ref="A13:A14"/>
    <mergeCell ref="B13:B14"/>
    <mergeCell ref="C13:C14"/>
    <mergeCell ref="K13:K14"/>
    <mergeCell ref="L13:L14"/>
    <mergeCell ref="K5:P5"/>
    <mergeCell ref="N13:N14"/>
    <mergeCell ref="O13:O14"/>
    <mergeCell ref="B8:Q8"/>
    <mergeCell ref="B9:Q9"/>
    <mergeCell ref="A10:A12"/>
    <mergeCell ref="B10:B12"/>
    <mergeCell ref="C10:C12"/>
    <mergeCell ref="K10:K12"/>
    <mergeCell ref="L10:L12"/>
    <mergeCell ref="Q5:Q6"/>
    <mergeCell ref="N10:N12"/>
    <mergeCell ref="O10:O12"/>
    <mergeCell ref="K1:Q2"/>
    <mergeCell ref="A3:Q3"/>
    <mergeCell ref="A5:A6"/>
    <mergeCell ref="B5:B6"/>
    <mergeCell ref="C5:C6"/>
    <mergeCell ref="D5:D6"/>
    <mergeCell ref="E5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ignoredErrors>
    <ignoredError sqref="G42 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95"/>
  <sheetViews>
    <sheetView zoomScaleSheetLayoutView="100" workbookViewId="0" topLeftCell="A1">
      <pane ySplit="7" topLeftCell="A65" activePane="bottomLeft" state="frozen"/>
      <selection pane="topLeft" activeCell="A1" sqref="A1"/>
      <selection pane="bottomLeft" activeCell="A3" sqref="A3:Q3"/>
    </sheetView>
  </sheetViews>
  <sheetFormatPr defaultColWidth="19.7109375" defaultRowHeight="18.75" customHeight="1"/>
  <cols>
    <col min="1" max="1" width="5.28125" style="3" customWidth="1"/>
    <col min="2" max="2" width="27.8515625" style="3" customWidth="1"/>
    <col min="3" max="3" width="6.28125" style="4" customWidth="1"/>
    <col min="4" max="4" width="9.28125" style="5" customWidth="1"/>
    <col min="5" max="10" width="7.7109375" style="6" customWidth="1"/>
    <col min="11" max="11" width="26.28125" style="3" customWidth="1"/>
    <col min="12" max="12" width="7.00390625" style="6" customWidth="1"/>
    <col min="13" max="13" width="6.140625" style="6" customWidth="1"/>
    <col min="14" max="16" width="5.8515625" style="6" customWidth="1"/>
    <col min="17" max="17" width="18.00390625" style="3" customWidth="1"/>
    <col min="18" max="16384" width="19.7109375" style="3" customWidth="1"/>
  </cols>
  <sheetData>
    <row r="1" spans="11:17" ht="11.25" customHeight="1">
      <c r="K1" s="75" t="s">
        <v>120</v>
      </c>
      <c r="L1" s="75"/>
      <c r="M1" s="75"/>
      <c r="N1" s="75"/>
      <c r="O1" s="75"/>
      <c r="P1" s="75"/>
      <c r="Q1" s="75"/>
    </row>
    <row r="2" spans="11:17" ht="54.75" customHeight="1">
      <c r="K2" s="75"/>
      <c r="L2" s="75"/>
      <c r="M2" s="75"/>
      <c r="N2" s="75"/>
      <c r="O2" s="75"/>
      <c r="P2" s="75"/>
      <c r="Q2" s="75"/>
    </row>
    <row r="3" spans="1:17" ht="40.5" customHeight="1">
      <c r="A3" s="76" t="s">
        <v>115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ht="9.75" customHeight="1">
      <c r="Q4" s="7" t="s">
        <v>5</v>
      </c>
    </row>
    <row r="5" spans="1:17" s="8" customFormat="1" ht="42" customHeight="1">
      <c r="A5" s="77" t="s">
        <v>10</v>
      </c>
      <c r="B5" s="71" t="s">
        <v>9</v>
      </c>
      <c r="C5" s="77" t="s">
        <v>6</v>
      </c>
      <c r="D5" s="77" t="s">
        <v>7</v>
      </c>
      <c r="E5" s="78" t="s">
        <v>0</v>
      </c>
      <c r="F5" s="79"/>
      <c r="G5" s="79"/>
      <c r="H5" s="79"/>
      <c r="I5" s="79"/>
      <c r="J5" s="80"/>
      <c r="K5" s="78" t="s">
        <v>11</v>
      </c>
      <c r="L5" s="79"/>
      <c r="M5" s="79"/>
      <c r="N5" s="79"/>
      <c r="O5" s="79"/>
      <c r="P5" s="80"/>
      <c r="Q5" s="71" t="s">
        <v>8</v>
      </c>
    </row>
    <row r="6" spans="1:17" s="8" customFormat="1" ht="15" customHeight="1">
      <c r="A6" s="77"/>
      <c r="B6" s="72"/>
      <c r="C6" s="77"/>
      <c r="D6" s="77"/>
      <c r="E6" s="9" t="s">
        <v>1</v>
      </c>
      <c r="F6" s="9" t="s">
        <v>2</v>
      </c>
      <c r="G6" s="9" t="s">
        <v>3</v>
      </c>
      <c r="H6" s="9" t="s">
        <v>48</v>
      </c>
      <c r="I6" s="9" t="s">
        <v>74</v>
      </c>
      <c r="J6" s="9" t="s">
        <v>75</v>
      </c>
      <c r="K6" s="9" t="s">
        <v>4</v>
      </c>
      <c r="L6" s="9">
        <v>2014</v>
      </c>
      <c r="M6" s="9">
        <v>2015</v>
      </c>
      <c r="N6" s="9">
        <v>2016</v>
      </c>
      <c r="O6" s="9">
        <v>2017</v>
      </c>
      <c r="P6" s="9">
        <v>2018</v>
      </c>
      <c r="Q6" s="72"/>
    </row>
    <row r="7" spans="1:17" s="8" customFormat="1" ht="14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</row>
    <row r="8" spans="1:17" s="8" customFormat="1" ht="13.5" customHeight="1">
      <c r="A8" s="10"/>
      <c r="B8" s="83" t="s">
        <v>116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s="8" customFormat="1" ht="14.25" customHeight="1">
      <c r="A9" s="10">
        <v>1</v>
      </c>
      <c r="B9" s="84" t="s">
        <v>44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1:17" s="8" customFormat="1" ht="23.25" customHeight="1">
      <c r="A10" s="87" t="s">
        <v>17</v>
      </c>
      <c r="B10" s="83" t="s">
        <v>18</v>
      </c>
      <c r="C10" s="73" t="s">
        <v>82</v>
      </c>
      <c r="D10" s="11" t="s">
        <v>84</v>
      </c>
      <c r="E10" s="12">
        <f aca="true" t="shared" si="0" ref="E10:J10">E11+E12</f>
        <v>862</v>
      </c>
      <c r="F10" s="12">
        <f t="shared" si="0"/>
        <v>862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90" t="s">
        <v>111</v>
      </c>
      <c r="L10" s="73">
        <v>100</v>
      </c>
      <c r="M10" s="73">
        <v>0</v>
      </c>
      <c r="N10" s="73">
        <v>0</v>
      </c>
      <c r="O10" s="73">
        <v>0</v>
      </c>
      <c r="P10" s="73">
        <v>0</v>
      </c>
      <c r="Q10" s="93" t="s">
        <v>39</v>
      </c>
    </row>
    <row r="11" spans="1:17" s="8" customFormat="1" ht="14.25" customHeight="1">
      <c r="A11" s="88"/>
      <c r="B11" s="89"/>
      <c r="C11" s="89"/>
      <c r="D11" s="10" t="s">
        <v>12</v>
      </c>
      <c r="E11" s="13">
        <f>F11+G11+H11+I11+J11</f>
        <v>431</v>
      </c>
      <c r="F11" s="14">
        <v>431</v>
      </c>
      <c r="G11" s="14">
        <v>0</v>
      </c>
      <c r="H11" s="14">
        <v>0</v>
      </c>
      <c r="I11" s="14">
        <v>0</v>
      </c>
      <c r="J11" s="14">
        <v>0</v>
      </c>
      <c r="K11" s="91"/>
      <c r="L11" s="74"/>
      <c r="M11" s="74"/>
      <c r="N11" s="74"/>
      <c r="O11" s="74"/>
      <c r="P11" s="74"/>
      <c r="Q11" s="91"/>
    </row>
    <row r="12" spans="1:17" s="8" customFormat="1" ht="12.75" customHeight="1">
      <c r="A12" s="88"/>
      <c r="B12" s="89"/>
      <c r="C12" s="89"/>
      <c r="D12" s="15" t="s">
        <v>13</v>
      </c>
      <c r="E12" s="13">
        <f>F12+G12+H12+I12+J12</f>
        <v>431</v>
      </c>
      <c r="F12" s="13">
        <v>431</v>
      </c>
      <c r="G12" s="13">
        <v>0</v>
      </c>
      <c r="H12" s="13">
        <v>0</v>
      </c>
      <c r="I12" s="13">
        <v>0</v>
      </c>
      <c r="J12" s="13">
        <v>0</v>
      </c>
      <c r="K12" s="92"/>
      <c r="L12" s="74"/>
      <c r="M12" s="74"/>
      <c r="N12" s="74"/>
      <c r="O12" s="74"/>
      <c r="P12" s="74"/>
      <c r="Q12" s="92"/>
    </row>
    <row r="13" spans="1:17" s="8" customFormat="1" ht="24" customHeight="1">
      <c r="A13" s="94" t="s">
        <v>20</v>
      </c>
      <c r="B13" s="90" t="s">
        <v>91</v>
      </c>
      <c r="C13" s="96" t="s">
        <v>82</v>
      </c>
      <c r="D13" s="11" t="s">
        <v>84</v>
      </c>
      <c r="E13" s="16">
        <f aca="true" t="shared" si="1" ref="E13:J13">E14</f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93" t="s">
        <v>112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93" t="s">
        <v>39</v>
      </c>
    </row>
    <row r="14" spans="1:17" s="8" customFormat="1" ht="46.5" customHeight="1">
      <c r="A14" s="95"/>
      <c r="B14" s="92"/>
      <c r="C14" s="92"/>
      <c r="D14" s="15" t="s">
        <v>12</v>
      </c>
      <c r="E14" s="13">
        <f>F14+G14+H14+I14+J14</f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97"/>
      <c r="L14" s="82"/>
      <c r="M14" s="82"/>
      <c r="N14" s="82"/>
      <c r="O14" s="82"/>
      <c r="P14" s="82"/>
      <c r="Q14" s="97"/>
    </row>
    <row r="15" spans="1:17" s="8" customFormat="1" ht="21" customHeight="1">
      <c r="A15" s="94" t="s">
        <v>22</v>
      </c>
      <c r="B15" s="90" t="s">
        <v>21</v>
      </c>
      <c r="C15" s="96" t="s">
        <v>82</v>
      </c>
      <c r="D15" s="11" t="s">
        <v>84</v>
      </c>
      <c r="E15" s="16">
        <f aca="true" t="shared" si="2" ref="E15:J15">E16</f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93" t="s">
        <v>112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93" t="s">
        <v>39</v>
      </c>
    </row>
    <row r="16" spans="1:17" s="8" customFormat="1" ht="15" customHeight="1">
      <c r="A16" s="95"/>
      <c r="B16" s="92"/>
      <c r="C16" s="92"/>
      <c r="D16" s="15" t="s">
        <v>12</v>
      </c>
      <c r="E16" s="13">
        <f>F16+G16+H16+I16+J16</f>
        <v>0</v>
      </c>
      <c r="F16" s="13">
        <f>100-100</f>
        <v>0</v>
      </c>
      <c r="G16" s="13">
        <v>0</v>
      </c>
      <c r="H16" s="13">
        <v>0</v>
      </c>
      <c r="I16" s="13">
        <v>0</v>
      </c>
      <c r="J16" s="13">
        <v>0</v>
      </c>
      <c r="K16" s="97"/>
      <c r="L16" s="82"/>
      <c r="M16" s="82"/>
      <c r="N16" s="82"/>
      <c r="O16" s="82"/>
      <c r="P16" s="82"/>
      <c r="Q16" s="97"/>
    </row>
    <row r="17" spans="1:17" s="8" customFormat="1" ht="12.75" customHeight="1">
      <c r="A17" s="105" t="s">
        <v>62</v>
      </c>
      <c r="B17" s="107" t="s">
        <v>64</v>
      </c>
      <c r="C17" s="109" t="s">
        <v>82</v>
      </c>
      <c r="D17" s="112" t="s">
        <v>84</v>
      </c>
      <c r="E17" s="114">
        <f aca="true" t="shared" si="3" ref="E17:J17">E19+E21</f>
        <v>1412.5</v>
      </c>
      <c r="F17" s="114">
        <f t="shared" si="3"/>
        <v>1350</v>
      </c>
      <c r="G17" s="114">
        <f t="shared" si="3"/>
        <v>62.5</v>
      </c>
      <c r="H17" s="114">
        <f t="shared" si="3"/>
        <v>0</v>
      </c>
      <c r="I17" s="114">
        <f t="shared" si="3"/>
        <v>0</v>
      </c>
      <c r="J17" s="114">
        <f t="shared" si="3"/>
        <v>0</v>
      </c>
      <c r="K17" s="116" t="s">
        <v>113</v>
      </c>
      <c r="L17" s="105">
        <v>100</v>
      </c>
      <c r="M17" s="105">
        <v>0</v>
      </c>
      <c r="N17" s="105">
        <v>0</v>
      </c>
      <c r="O17" s="105">
        <v>0</v>
      </c>
      <c r="P17" s="105">
        <v>0</v>
      </c>
      <c r="Q17" s="102" t="s">
        <v>39</v>
      </c>
    </row>
    <row r="18" spans="1:17" s="8" customFormat="1" ht="12.75" customHeight="1">
      <c r="A18" s="106"/>
      <c r="B18" s="108"/>
      <c r="C18" s="110"/>
      <c r="D18" s="113"/>
      <c r="E18" s="115"/>
      <c r="F18" s="115"/>
      <c r="G18" s="115"/>
      <c r="H18" s="115"/>
      <c r="I18" s="115"/>
      <c r="J18" s="115"/>
      <c r="K18" s="117"/>
      <c r="L18" s="119"/>
      <c r="M18" s="119"/>
      <c r="N18" s="119"/>
      <c r="O18" s="119"/>
      <c r="P18" s="119"/>
      <c r="Q18" s="103"/>
    </row>
    <row r="19" spans="1:17" s="8" customFormat="1" ht="14.25" customHeight="1">
      <c r="A19" s="105" t="s">
        <v>65</v>
      </c>
      <c r="B19" s="107" t="s">
        <v>66</v>
      </c>
      <c r="C19" s="110"/>
      <c r="D19" s="100" t="s">
        <v>12</v>
      </c>
      <c r="E19" s="98">
        <f>SUM(F19:J20)</f>
        <v>100</v>
      </c>
      <c r="F19" s="98">
        <v>100</v>
      </c>
      <c r="G19" s="98">
        <v>0</v>
      </c>
      <c r="H19" s="98">
        <v>0</v>
      </c>
      <c r="I19" s="98">
        <v>0</v>
      </c>
      <c r="J19" s="98">
        <v>0</v>
      </c>
      <c r="K19" s="117"/>
      <c r="L19" s="119"/>
      <c r="M19" s="119"/>
      <c r="N19" s="119"/>
      <c r="O19" s="119"/>
      <c r="P19" s="119"/>
      <c r="Q19" s="103"/>
    </row>
    <row r="20" spans="1:17" s="8" customFormat="1" ht="10.5" customHeight="1">
      <c r="A20" s="106"/>
      <c r="B20" s="108"/>
      <c r="C20" s="110"/>
      <c r="D20" s="101"/>
      <c r="E20" s="99"/>
      <c r="F20" s="99"/>
      <c r="G20" s="99"/>
      <c r="H20" s="99"/>
      <c r="I20" s="99"/>
      <c r="J20" s="99"/>
      <c r="K20" s="117"/>
      <c r="L20" s="106"/>
      <c r="M20" s="106"/>
      <c r="N20" s="106"/>
      <c r="O20" s="106"/>
      <c r="P20" s="106"/>
      <c r="Q20" s="103"/>
    </row>
    <row r="21" spans="1:17" s="8" customFormat="1" ht="24.75" customHeight="1">
      <c r="A21" s="17" t="s">
        <v>72</v>
      </c>
      <c r="B21" s="18" t="s">
        <v>73</v>
      </c>
      <c r="C21" s="111"/>
      <c r="D21" s="19" t="s">
        <v>13</v>
      </c>
      <c r="E21" s="20">
        <f>F21+G21+H21+I21+J21</f>
        <v>1312.5</v>
      </c>
      <c r="F21" s="20">
        <v>1250</v>
      </c>
      <c r="G21" s="20">
        <v>62.5</v>
      </c>
      <c r="H21" s="20">
        <v>0</v>
      </c>
      <c r="I21" s="20">
        <v>0</v>
      </c>
      <c r="J21" s="20">
        <v>0</v>
      </c>
      <c r="K21" s="118"/>
      <c r="L21" s="15">
        <v>95</v>
      </c>
      <c r="M21" s="15">
        <v>5</v>
      </c>
      <c r="N21" s="15">
        <v>0</v>
      </c>
      <c r="O21" s="15">
        <v>0</v>
      </c>
      <c r="P21" s="15">
        <v>0</v>
      </c>
      <c r="Q21" s="104"/>
    </row>
    <row r="22" spans="1:17" s="8" customFormat="1" ht="24.75" customHeight="1">
      <c r="A22" s="105" t="s">
        <v>67</v>
      </c>
      <c r="B22" s="107" t="s">
        <v>68</v>
      </c>
      <c r="C22" s="109" t="s">
        <v>82</v>
      </c>
      <c r="D22" s="11" t="s">
        <v>84</v>
      </c>
      <c r="E22" s="21">
        <f aca="true" t="shared" si="4" ref="E22:J22">E23</f>
        <v>1500</v>
      </c>
      <c r="F22" s="21">
        <f t="shared" si="4"/>
        <v>1500</v>
      </c>
      <c r="G22" s="21">
        <f t="shared" si="4"/>
        <v>0</v>
      </c>
      <c r="H22" s="21">
        <f t="shared" si="4"/>
        <v>0</v>
      </c>
      <c r="I22" s="21">
        <f t="shared" si="4"/>
        <v>0</v>
      </c>
      <c r="J22" s="21">
        <f t="shared" si="4"/>
        <v>0</v>
      </c>
      <c r="K22" s="116" t="s">
        <v>114</v>
      </c>
      <c r="L22" s="105">
        <v>100</v>
      </c>
      <c r="M22" s="105">
        <v>0</v>
      </c>
      <c r="N22" s="105">
        <v>0</v>
      </c>
      <c r="O22" s="105">
        <v>0</v>
      </c>
      <c r="P22" s="105">
        <v>0</v>
      </c>
      <c r="Q22" s="116" t="s">
        <v>39</v>
      </c>
    </row>
    <row r="23" spans="1:17" s="8" customFormat="1" ht="18" customHeight="1">
      <c r="A23" s="120"/>
      <c r="B23" s="122"/>
      <c r="C23" s="124"/>
      <c r="D23" s="100" t="s">
        <v>12</v>
      </c>
      <c r="E23" s="98">
        <f>SUM(F23:J26)</f>
        <v>1500</v>
      </c>
      <c r="F23" s="98">
        <v>1500</v>
      </c>
      <c r="G23" s="98">
        <f>SUM(H23:L23)</f>
        <v>0</v>
      </c>
      <c r="H23" s="98">
        <f>SUM(K23:M23)</f>
        <v>0</v>
      </c>
      <c r="I23" s="98">
        <f>SUM(L23:N23)</f>
        <v>0</v>
      </c>
      <c r="J23" s="98">
        <f>SUM(M23:O23)</f>
        <v>0</v>
      </c>
      <c r="K23" s="128"/>
      <c r="L23" s="129"/>
      <c r="M23" s="129"/>
      <c r="N23" s="129"/>
      <c r="O23" s="129"/>
      <c r="P23" s="129"/>
      <c r="Q23" s="126"/>
    </row>
    <row r="24" spans="1:17" s="8" customFormat="1" ht="18" customHeight="1">
      <c r="A24" s="120"/>
      <c r="B24" s="122"/>
      <c r="C24" s="124"/>
      <c r="D24" s="101"/>
      <c r="E24" s="99"/>
      <c r="F24" s="99"/>
      <c r="G24" s="99"/>
      <c r="H24" s="99"/>
      <c r="I24" s="99"/>
      <c r="J24" s="99"/>
      <c r="K24" s="128"/>
      <c r="L24" s="129"/>
      <c r="M24" s="129"/>
      <c r="N24" s="129"/>
      <c r="O24" s="129"/>
      <c r="P24" s="129"/>
      <c r="Q24" s="126"/>
    </row>
    <row r="25" spans="1:17" s="8" customFormat="1" ht="6.75" customHeight="1">
      <c r="A25" s="120"/>
      <c r="B25" s="122"/>
      <c r="C25" s="124"/>
      <c r="D25" s="101"/>
      <c r="E25" s="99"/>
      <c r="F25" s="99"/>
      <c r="G25" s="99"/>
      <c r="H25" s="99"/>
      <c r="I25" s="99"/>
      <c r="J25" s="99"/>
      <c r="K25" s="128"/>
      <c r="L25" s="129"/>
      <c r="M25" s="129"/>
      <c r="N25" s="129"/>
      <c r="O25" s="129"/>
      <c r="P25" s="129"/>
      <c r="Q25" s="126"/>
    </row>
    <row r="26" spans="1:17" s="8" customFormat="1" ht="6.75" customHeight="1" thickBot="1">
      <c r="A26" s="121"/>
      <c r="B26" s="123"/>
      <c r="C26" s="125"/>
      <c r="D26" s="101"/>
      <c r="E26" s="99"/>
      <c r="F26" s="99"/>
      <c r="G26" s="99"/>
      <c r="H26" s="99"/>
      <c r="I26" s="99"/>
      <c r="J26" s="99"/>
      <c r="K26" s="97"/>
      <c r="L26" s="130"/>
      <c r="M26" s="130"/>
      <c r="N26" s="130"/>
      <c r="O26" s="130"/>
      <c r="P26" s="130"/>
      <c r="Q26" s="127"/>
    </row>
    <row r="27" spans="1:17" s="8" customFormat="1" ht="24" customHeight="1">
      <c r="A27" s="81"/>
      <c r="B27" s="116" t="s">
        <v>78</v>
      </c>
      <c r="C27" s="136"/>
      <c r="D27" s="22" t="s">
        <v>81</v>
      </c>
      <c r="E27" s="23">
        <f>SUM(F27:J27)</f>
        <v>3774.5</v>
      </c>
      <c r="F27" s="23">
        <f>SUM(F28:F29)</f>
        <v>3712</v>
      </c>
      <c r="G27" s="23">
        <f>SUM(G28:G29)</f>
        <v>62.5</v>
      </c>
      <c r="H27" s="23">
        <f>SUM(H28:H29)</f>
        <v>0</v>
      </c>
      <c r="I27" s="23">
        <f>SUM(I28:I29)</f>
        <v>0</v>
      </c>
      <c r="J27" s="24">
        <f>SUM(J28:J29)</f>
        <v>0</v>
      </c>
      <c r="K27" s="139"/>
      <c r="L27" s="81"/>
      <c r="M27" s="81"/>
      <c r="N27" s="81"/>
      <c r="O27" s="81"/>
      <c r="P27" s="81"/>
      <c r="Q27" s="81"/>
    </row>
    <row r="28" spans="1:17" s="8" customFormat="1" ht="13.5" customHeight="1">
      <c r="A28" s="81"/>
      <c r="B28" s="117"/>
      <c r="C28" s="137"/>
      <c r="D28" s="25" t="s">
        <v>12</v>
      </c>
      <c r="E28" s="26">
        <f>SUM(F28:J28)</f>
        <v>2031</v>
      </c>
      <c r="F28" s="26">
        <f>F11+F14+F16+F19+F23</f>
        <v>2031</v>
      </c>
      <c r="G28" s="26">
        <f>G11+G14+G16+G19+G23</f>
        <v>0</v>
      </c>
      <c r="H28" s="26">
        <f>SUM(H12:H26)</f>
        <v>0</v>
      </c>
      <c r="I28" s="26">
        <f>SUM(I12:I26)</f>
        <v>0</v>
      </c>
      <c r="J28" s="27">
        <f>SUM(J12:J26)</f>
        <v>0</v>
      </c>
      <c r="K28" s="139"/>
      <c r="L28" s="81"/>
      <c r="M28" s="81"/>
      <c r="N28" s="81"/>
      <c r="O28" s="81"/>
      <c r="P28" s="81"/>
      <c r="Q28" s="81"/>
    </row>
    <row r="29" spans="1:17" s="8" customFormat="1" ht="14.25" customHeight="1" thickBot="1">
      <c r="A29" s="81"/>
      <c r="B29" s="118"/>
      <c r="C29" s="138"/>
      <c r="D29" s="28" t="s">
        <v>13</v>
      </c>
      <c r="E29" s="29">
        <f>SUM(F29:J29)</f>
        <v>1743.5</v>
      </c>
      <c r="F29" s="30">
        <f>F12+F21</f>
        <v>1681</v>
      </c>
      <c r="G29" s="30">
        <f>G12+G21</f>
        <v>62.5</v>
      </c>
      <c r="H29" s="30">
        <f>SUM(H26)</f>
        <v>0</v>
      </c>
      <c r="I29" s="30">
        <f>SUM(I26)</f>
        <v>0</v>
      </c>
      <c r="J29" s="31">
        <f>SUM(J26)</f>
        <v>0</v>
      </c>
      <c r="K29" s="139"/>
      <c r="L29" s="81"/>
      <c r="M29" s="81"/>
      <c r="N29" s="81"/>
      <c r="O29" s="81"/>
      <c r="P29" s="81"/>
      <c r="Q29" s="81"/>
    </row>
    <row r="30" spans="1:17" s="8" customFormat="1" ht="15" customHeight="1">
      <c r="A30" s="32" t="s">
        <v>16</v>
      </c>
      <c r="B30" s="189" t="s">
        <v>55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1"/>
    </row>
    <row r="31" spans="1:17" s="8" customFormat="1" ht="22.5" customHeight="1">
      <c r="A31" s="105" t="s">
        <v>24</v>
      </c>
      <c r="B31" s="90" t="s">
        <v>23</v>
      </c>
      <c r="C31" s="131" t="s">
        <v>82</v>
      </c>
      <c r="D31" s="33" t="s">
        <v>85</v>
      </c>
      <c r="E31" s="34">
        <f aca="true" t="shared" si="5" ref="E31:J31">E32+E33</f>
        <v>308.1</v>
      </c>
      <c r="F31" s="34">
        <f t="shared" si="5"/>
        <v>113.1</v>
      </c>
      <c r="G31" s="34">
        <f t="shared" si="5"/>
        <v>89.2</v>
      </c>
      <c r="H31" s="34">
        <f t="shared" si="5"/>
        <v>35</v>
      </c>
      <c r="I31" s="34">
        <f t="shared" si="5"/>
        <v>40</v>
      </c>
      <c r="J31" s="34">
        <f t="shared" si="5"/>
        <v>40</v>
      </c>
      <c r="K31" s="109" t="s">
        <v>92</v>
      </c>
      <c r="L31" s="105">
        <v>100</v>
      </c>
      <c r="M31" s="105">
        <v>0</v>
      </c>
      <c r="N31" s="105">
        <v>0</v>
      </c>
      <c r="O31" s="105">
        <v>0</v>
      </c>
      <c r="P31" s="105">
        <v>0</v>
      </c>
      <c r="Q31" s="131" t="s">
        <v>71</v>
      </c>
    </row>
    <row r="32" spans="1:17" s="8" customFormat="1" ht="12.75" customHeight="1">
      <c r="A32" s="129"/>
      <c r="B32" s="91"/>
      <c r="C32" s="132"/>
      <c r="D32" s="35" t="s">
        <v>12</v>
      </c>
      <c r="E32" s="13">
        <f aca="true" t="shared" si="6" ref="E32:E43">F32+G32+H32+I32+J32</f>
        <v>228.1</v>
      </c>
      <c r="F32" s="13">
        <f>50+20.8+42.3</f>
        <v>113.1</v>
      </c>
      <c r="G32" s="13">
        <v>0</v>
      </c>
      <c r="H32" s="13">
        <v>35</v>
      </c>
      <c r="I32" s="13">
        <v>40</v>
      </c>
      <c r="J32" s="13">
        <v>40</v>
      </c>
      <c r="K32" s="134"/>
      <c r="L32" s="106"/>
      <c r="M32" s="106"/>
      <c r="N32" s="106"/>
      <c r="O32" s="106"/>
      <c r="P32" s="106"/>
      <c r="Q32" s="144"/>
    </row>
    <row r="33" spans="1:17" s="8" customFormat="1" ht="22.5" customHeight="1">
      <c r="A33" s="130"/>
      <c r="B33" s="92"/>
      <c r="C33" s="133"/>
      <c r="D33" s="35" t="s">
        <v>12</v>
      </c>
      <c r="E33" s="13">
        <v>80</v>
      </c>
      <c r="F33" s="13">
        <v>0</v>
      </c>
      <c r="G33" s="2">
        <f>80+9.2</f>
        <v>89.2</v>
      </c>
      <c r="H33" s="13">
        <v>0</v>
      </c>
      <c r="I33" s="13">
        <v>0</v>
      </c>
      <c r="J33" s="13">
        <v>0</v>
      </c>
      <c r="K33" s="135"/>
      <c r="L33" s="36">
        <v>0</v>
      </c>
      <c r="M33" s="36">
        <v>100</v>
      </c>
      <c r="N33" s="36">
        <v>0</v>
      </c>
      <c r="O33" s="36">
        <v>0</v>
      </c>
      <c r="P33" s="36">
        <v>0</v>
      </c>
      <c r="Q33" s="37" t="s">
        <v>19</v>
      </c>
    </row>
    <row r="34" spans="1:17" s="8" customFormat="1" ht="24" customHeight="1">
      <c r="A34" s="131" t="s">
        <v>25</v>
      </c>
      <c r="B34" s="107" t="s">
        <v>26</v>
      </c>
      <c r="C34" s="131" t="s">
        <v>82</v>
      </c>
      <c r="D34" s="33" t="s">
        <v>119</v>
      </c>
      <c r="E34" s="16">
        <f aca="true" t="shared" si="7" ref="E34:J34">E36+E37+E38+E39+E40</f>
        <v>850.0999999999999</v>
      </c>
      <c r="F34" s="16">
        <f t="shared" si="7"/>
        <v>512.3</v>
      </c>
      <c r="G34" s="16">
        <f t="shared" si="7"/>
        <v>177.8</v>
      </c>
      <c r="H34" s="16">
        <f t="shared" si="7"/>
        <v>40</v>
      </c>
      <c r="I34" s="16">
        <f t="shared" si="7"/>
        <v>60</v>
      </c>
      <c r="J34" s="16">
        <f t="shared" si="7"/>
        <v>60</v>
      </c>
      <c r="K34" s="102" t="s">
        <v>93</v>
      </c>
      <c r="L34" s="131">
        <v>100</v>
      </c>
      <c r="M34" s="131">
        <v>100</v>
      </c>
      <c r="N34" s="131">
        <v>100</v>
      </c>
      <c r="O34" s="131">
        <v>100</v>
      </c>
      <c r="P34" s="131">
        <v>100</v>
      </c>
      <c r="Q34" s="131" t="s">
        <v>71</v>
      </c>
    </row>
    <row r="35" spans="1:17" s="8" customFormat="1" ht="14.25" customHeight="1">
      <c r="A35" s="140"/>
      <c r="B35" s="141"/>
      <c r="C35" s="140"/>
      <c r="D35" s="38" t="s">
        <v>86</v>
      </c>
      <c r="E35" s="13">
        <f aca="true" t="shared" si="8" ref="E35:J35">E36+E37+E38+E39</f>
        <v>750.0999999999999</v>
      </c>
      <c r="F35" s="13">
        <f t="shared" si="8"/>
        <v>412.29999999999995</v>
      </c>
      <c r="G35" s="13">
        <f>G36+G37+G38+G39</f>
        <v>177.8</v>
      </c>
      <c r="H35" s="13">
        <f t="shared" si="8"/>
        <v>40</v>
      </c>
      <c r="I35" s="13">
        <f t="shared" si="8"/>
        <v>60</v>
      </c>
      <c r="J35" s="13">
        <f t="shared" si="8"/>
        <v>60</v>
      </c>
      <c r="K35" s="142"/>
      <c r="L35" s="140"/>
      <c r="M35" s="140"/>
      <c r="N35" s="140"/>
      <c r="O35" s="140"/>
      <c r="P35" s="140"/>
      <c r="Q35" s="140"/>
    </row>
    <row r="36" spans="1:17" s="8" customFormat="1" ht="15.75" customHeight="1">
      <c r="A36" s="129"/>
      <c r="B36" s="91"/>
      <c r="C36" s="132"/>
      <c r="D36" s="38" t="s">
        <v>12</v>
      </c>
      <c r="E36" s="13">
        <f t="shared" si="6"/>
        <v>510.29999999999995</v>
      </c>
      <c r="F36" s="13">
        <f>50+103.2+129.1</f>
        <v>282.29999999999995</v>
      </c>
      <c r="G36" s="2">
        <f>60+18+40</f>
        <v>118</v>
      </c>
      <c r="H36" s="13">
        <v>30</v>
      </c>
      <c r="I36" s="13">
        <v>40</v>
      </c>
      <c r="J36" s="13">
        <v>40</v>
      </c>
      <c r="K36" s="142"/>
      <c r="L36" s="144"/>
      <c r="M36" s="144"/>
      <c r="N36" s="144"/>
      <c r="O36" s="144"/>
      <c r="P36" s="144"/>
      <c r="Q36" s="144"/>
    </row>
    <row r="37" spans="1:17" s="8" customFormat="1" ht="14.25" customHeight="1">
      <c r="A37" s="129"/>
      <c r="B37" s="91"/>
      <c r="C37" s="132"/>
      <c r="D37" s="38" t="s">
        <v>12</v>
      </c>
      <c r="E37" s="13">
        <f t="shared" si="6"/>
        <v>50</v>
      </c>
      <c r="F37" s="13">
        <v>15</v>
      </c>
      <c r="G37" s="13">
        <v>10</v>
      </c>
      <c r="H37" s="13">
        <v>5</v>
      </c>
      <c r="I37" s="13">
        <v>10</v>
      </c>
      <c r="J37" s="13">
        <v>10</v>
      </c>
      <c r="K37" s="142"/>
      <c r="L37" s="35">
        <v>100</v>
      </c>
      <c r="M37" s="35">
        <v>100</v>
      </c>
      <c r="N37" s="35">
        <v>100</v>
      </c>
      <c r="O37" s="35">
        <v>100</v>
      </c>
      <c r="P37" s="35">
        <v>100</v>
      </c>
      <c r="Q37" s="37" t="s">
        <v>37</v>
      </c>
    </row>
    <row r="38" spans="1:17" s="8" customFormat="1" ht="14.25" customHeight="1">
      <c r="A38" s="129"/>
      <c r="B38" s="91"/>
      <c r="C38" s="132"/>
      <c r="D38" s="38" t="s">
        <v>12</v>
      </c>
      <c r="E38" s="13">
        <f t="shared" si="6"/>
        <v>50</v>
      </c>
      <c r="F38" s="39">
        <v>15</v>
      </c>
      <c r="G38" s="39">
        <v>10</v>
      </c>
      <c r="H38" s="39">
        <v>5</v>
      </c>
      <c r="I38" s="39">
        <v>10</v>
      </c>
      <c r="J38" s="39">
        <v>10</v>
      </c>
      <c r="K38" s="142"/>
      <c r="L38" s="35">
        <v>100</v>
      </c>
      <c r="M38" s="35">
        <v>100</v>
      </c>
      <c r="N38" s="35">
        <v>100</v>
      </c>
      <c r="O38" s="35">
        <v>100</v>
      </c>
      <c r="P38" s="35">
        <v>100</v>
      </c>
      <c r="Q38" s="40" t="s">
        <v>38</v>
      </c>
    </row>
    <row r="39" spans="1:17" s="8" customFormat="1" ht="14.25" customHeight="1">
      <c r="A39" s="129"/>
      <c r="B39" s="91"/>
      <c r="C39" s="132"/>
      <c r="D39" s="38" t="s">
        <v>12</v>
      </c>
      <c r="E39" s="39">
        <f t="shared" si="6"/>
        <v>139.8</v>
      </c>
      <c r="F39" s="39">
        <v>100</v>
      </c>
      <c r="G39" s="1">
        <v>39.8</v>
      </c>
      <c r="H39" s="39">
        <v>0</v>
      </c>
      <c r="I39" s="39">
        <v>0</v>
      </c>
      <c r="J39" s="39">
        <v>0</v>
      </c>
      <c r="K39" s="142"/>
      <c r="L39" s="35">
        <v>100</v>
      </c>
      <c r="M39" s="35">
        <v>0</v>
      </c>
      <c r="N39" s="35">
        <v>0</v>
      </c>
      <c r="O39" s="35">
        <v>0</v>
      </c>
      <c r="P39" s="35">
        <v>0</v>
      </c>
      <c r="Q39" s="102" t="s">
        <v>19</v>
      </c>
    </row>
    <row r="40" spans="1:17" s="8" customFormat="1" ht="15" customHeight="1" thickBot="1">
      <c r="A40" s="130"/>
      <c r="B40" s="92"/>
      <c r="C40" s="133"/>
      <c r="D40" s="38" t="s">
        <v>13</v>
      </c>
      <c r="E40" s="39">
        <f t="shared" si="6"/>
        <v>100</v>
      </c>
      <c r="F40" s="39">
        <v>100</v>
      </c>
      <c r="G40" s="39">
        <v>0</v>
      </c>
      <c r="H40" s="39">
        <v>0</v>
      </c>
      <c r="I40" s="39">
        <v>0</v>
      </c>
      <c r="J40" s="39">
        <v>0</v>
      </c>
      <c r="K40" s="143"/>
      <c r="L40" s="35">
        <v>100</v>
      </c>
      <c r="M40" s="35">
        <v>0</v>
      </c>
      <c r="N40" s="35">
        <v>0</v>
      </c>
      <c r="O40" s="35">
        <v>0</v>
      </c>
      <c r="P40" s="35">
        <v>0</v>
      </c>
      <c r="Q40" s="143"/>
    </row>
    <row r="41" spans="1:17" s="8" customFormat="1" ht="23.25" customHeight="1">
      <c r="A41" s="131"/>
      <c r="B41" s="90" t="s">
        <v>77</v>
      </c>
      <c r="C41" s="41"/>
      <c r="D41" s="42" t="s">
        <v>87</v>
      </c>
      <c r="E41" s="23">
        <f aca="true" t="shared" si="9" ref="E41:J41">SUM(E42:E43)</f>
        <v>1167.4</v>
      </c>
      <c r="F41" s="23">
        <f t="shared" si="9"/>
        <v>625.4</v>
      </c>
      <c r="G41" s="23">
        <f t="shared" si="9"/>
        <v>267</v>
      </c>
      <c r="H41" s="23">
        <f t="shared" si="9"/>
        <v>75</v>
      </c>
      <c r="I41" s="23">
        <f t="shared" si="9"/>
        <v>100</v>
      </c>
      <c r="J41" s="24">
        <f t="shared" si="9"/>
        <v>100</v>
      </c>
      <c r="K41" s="147"/>
      <c r="L41" s="131"/>
      <c r="M41" s="131"/>
      <c r="N41" s="131"/>
      <c r="O41" s="131"/>
      <c r="P41" s="131"/>
      <c r="Q41" s="93"/>
    </row>
    <row r="42" spans="1:17" s="8" customFormat="1" ht="13.5" customHeight="1">
      <c r="A42" s="145"/>
      <c r="B42" s="91"/>
      <c r="C42" s="41"/>
      <c r="D42" s="43" t="s">
        <v>12</v>
      </c>
      <c r="E42" s="13">
        <f t="shared" si="6"/>
        <v>1067.4</v>
      </c>
      <c r="F42" s="13">
        <f>F32+F36+F37+F38+F39</f>
        <v>525.4</v>
      </c>
      <c r="G42" s="13">
        <f>G32+G33+G36+G37+G38+G39</f>
        <v>267</v>
      </c>
      <c r="H42" s="13">
        <f>H32+H36+H37+H38+H39</f>
        <v>75</v>
      </c>
      <c r="I42" s="13">
        <f>I32+I36+I37+I38+I39</f>
        <v>100</v>
      </c>
      <c r="J42" s="44">
        <f>J32+J36+J37+J38+J39</f>
        <v>100</v>
      </c>
      <c r="K42" s="148"/>
      <c r="L42" s="145"/>
      <c r="M42" s="145"/>
      <c r="N42" s="145"/>
      <c r="O42" s="145"/>
      <c r="P42" s="145"/>
      <c r="Q42" s="128"/>
    </row>
    <row r="43" spans="1:17" s="8" customFormat="1" ht="15" customHeight="1" thickBot="1">
      <c r="A43" s="146"/>
      <c r="B43" s="92"/>
      <c r="C43" s="41"/>
      <c r="D43" s="45" t="s">
        <v>13</v>
      </c>
      <c r="E43" s="46">
        <f t="shared" si="6"/>
        <v>100</v>
      </c>
      <c r="F43" s="46">
        <f>F40</f>
        <v>100</v>
      </c>
      <c r="G43" s="46">
        <f>G40</f>
        <v>0</v>
      </c>
      <c r="H43" s="46">
        <f>H40</f>
        <v>0</v>
      </c>
      <c r="I43" s="46">
        <f>I40</f>
        <v>0</v>
      </c>
      <c r="J43" s="47">
        <f>J40</f>
        <v>0</v>
      </c>
      <c r="K43" s="149"/>
      <c r="L43" s="146"/>
      <c r="M43" s="146"/>
      <c r="N43" s="146"/>
      <c r="O43" s="146"/>
      <c r="P43" s="146"/>
      <c r="Q43" s="97"/>
    </row>
    <row r="44" spans="1:17" s="8" customFormat="1" ht="5.25" customHeight="1">
      <c r="A44" s="119" t="s">
        <v>28</v>
      </c>
      <c r="B44" s="150" t="s">
        <v>27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s="8" customFormat="1" ht="5.25" customHeight="1">
      <c r="A45" s="119"/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</row>
    <row r="46" spans="1:17" s="8" customFormat="1" ht="5.25" customHeight="1">
      <c r="A46" s="106"/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s="8" customFormat="1" ht="24.75" customHeight="1">
      <c r="A47" s="105" t="s">
        <v>29</v>
      </c>
      <c r="B47" s="90" t="s">
        <v>117</v>
      </c>
      <c r="C47" s="131" t="s">
        <v>82</v>
      </c>
      <c r="D47" s="35" t="s">
        <v>87</v>
      </c>
      <c r="E47" s="34">
        <f aca="true" t="shared" si="10" ref="E47:J47">E48</f>
        <v>128796.5</v>
      </c>
      <c r="F47" s="34">
        <f t="shared" si="10"/>
        <v>29737.7</v>
      </c>
      <c r="G47" s="34">
        <f t="shared" si="10"/>
        <v>25389.7</v>
      </c>
      <c r="H47" s="34">
        <f t="shared" si="10"/>
        <v>21889.7</v>
      </c>
      <c r="I47" s="34">
        <f t="shared" si="10"/>
        <v>25889.7</v>
      </c>
      <c r="J47" s="34">
        <f t="shared" si="10"/>
        <v>25889.7</v>
      </c>
      <c r="K47" s="93" t="s">
        <v>101</v>
      </c>
      <c r="L47" s="105" t="s">
        <v>80</v>
      </c>
      <c r="M47" s="105">
        <v>0.15</v>
      </c>
      <c r="N47" s="105">
        <v>0.2</v>
      </c>
      <c r="O47" s="105">
        <v>0.25</v>
      </c>
      <c r="P47" s="105">
        <v>0.25</v>
      </c>
      <c r="Q47" s="93" t="s">
        <v>30</v>
      </c>
    </row>
    <row r="48" spans="1:17" s="8" customFormat="1" ht="24" customHeight="1">
      <c r="A48" s="130"/>
      <c r="B48" s="92"/>
      <c r="C48" s="133"/>
      <c r="D48" s="15" t="s">
        <v>12</v>
      </c>
      <c r="E48" s="13">
        <f>F48+G48+H48+I48+J48</f>
        <v>128796.5</v>
      </c>
      <c r="F48" s="13">
        <f>30737.7-1000</f>
        <v>29737.7</v>
      </c>
      <c r="G48" s="13">
        <f>25889.7-2500+2000</f>
        <v>25389.7</v>
      </c>
      <c r="H48" s="13">
        <v>21889.7</v>
      </c>
      <c r="I48" s="13">
        <v>25889.7</v>
      </c>
      <c r="J48" s="13">
        <v>25889.7</v>
      </c>
      <c r="K48" s="133"/>
      <c r="L48" s="154"/>
      <c r="M48" s="154"/>
      <c r="N48" s="154"/>
      <c r="O48" s="154"/>
      <c r="P48" s="154"/>
      <c r="Q48" s="133"/>
    </row>
    <row r="49" spans="1:17" s="8" customFormat="1" ht="24" customHeight="1">
      <c r="A49" s="105" t="s">
        <v>31</v>
      </c>
      <c r="B49" s="90" t="s">
        <v>79</v>
      </c>
      <c r="C49" s="131" t="s">
        <v>82</v>
      </c>
      <c r="D49" s="33" t="s">
        <v>87</v>
      </c>
      <c r="E49" s="48">
        <f aca="true" t="shared" si="11" ref="E49:J49">E50</f>
        <v>0</v>
      </c>
      <c r="F49" s="48">
        <f t="shared" si="11"/>
        <v>0</v>
      </c>
      <c r="G49" s="48">
        <f t="shared" si="11"/>
        <v>0</v>
      </c>
      <c r="H49" s="48">
        <f t="shared" si="11"/>
        <v>0</v>
      </c>
      <c r="I49" s="48">
        <f t="shared" si="11"/>
        <v>0</v>
      </c>
      <c r="J49" s="48">
        <f t="shared" si="11"/>
        <v>0</v>
      </c>
      <c r="K49" s="93" t="s">
        <v>100</v>
      </c>
      <c r="L49" s="105">
        <v>18</v>
      </c>
      <c r="M49" s="105">
        <v>26</v>
      </c>
      <c r="N49" s="105">
        <v>39</v>
      </c>
      <c r="O49" s="105">
        <v>52</v>
      </c>
      <c r="P49" s="105">
        <v>52</v>
      </c>
      <c r="Q49" s="131" t="s">
        <v>30</v>
      </c>
    </row>
    <row r="50" spans="1:17" s="8" customFormat="1" ht="25.5" customHeight="1">
      <c r="A50" s="129"/>
      <c r="B50" s="91"/>
      <c r="C50" s="132"/>
      <c r="D50" s="105" t="s">
        <v>12</v>
      </c>
      <c r="E50" s="155">
        <f>F50+G50+H50+I50+J50</f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97"/>
      <c r="L50" s="130"/>
      <c r="M50" s="130"/>
      <c r="N50" s="130"/>
      <c r="O50" s="130"/>
      <c r="P50" s="130"/>
      <c r="Q50" s="140"/>
    </row>
    <row r="51" spans="1:17" s="8" customFormat="1" ht="33.75" customHeight="1">
      <c r="A51" s="129"/>
      <c r="B51" s="91"/>
      <c r="C51" s="132"/>
      <c r="D51" s="119"/>
      <c r="E51" s="156"/>
      <c r="F51" s="156"/>
      <c r="G51" s="156"/>
      <c r="H51" s="156"/>
      <c r="I51" s="156"/>
      <c r="J51" s="156"/>
      <c r="K51" s="37" t="s">
        <v>99</v>
      </c>
      <c r="L51" s="15" t="s">
        <v>80</v>
      </c>
      <c r="M51" s="15">
        <v>18</v>
      </c>
      <c r="N51" s="15">
        <v>19</v>
      </c>
      <c r="O51" s="15">
        <v>20</v>
      </c>
      <c r="P51" s="15">
        <v>20</v>
      </c>
      <c r="Q51" s="140"/>
    </row>
    <row r="52" spans="1:17" s="8" customFormat="1" ht="45.75" customHeight="1" thickBot="1">
      <c r="A52" s="130"/>
      <c r="B52" s="92"/>
      <c r="C52" s="133"/>
      <c r="D52" s="119"/>
      <c r="E52" s="156"/>
      <c r="F52" s="156"/>
      <c r="G52" s="156"/>
      <c r="H52" s="156"/>
      <c r="I52" s="156"/>
      <c r="J52" s="156"/>
      <c r="K52" s="37" t="s">
        <v>98</v>
      </c>
      <c r="L52" s="15" t="s">
        <v>80</v>
      </c>
      <c r="M52" s="15">
        <v>11</v>
      </c>
      <c r="N52" s="15">
        <v>11</v>
      </c>
      <c r="O52" s="15">
        <v>11</v>
      </c>
      <c r="P52" s="15">
        <v>11</v>
      </c>
      <c r="Q52" s="140"/>
    </row>
    <row r="53" spans="1:17" s="8" customFormat="1" ht="22.5" customHeight="1">
      <c r="A53" s="105"/>
      <c r="B53" s="90" t="s">
        <v>76</v>
      </c>
      <c r="C53" s="159"/>
      <c r="D53" s="42" t="s">
        <v>88</v>
      </c>
      <c r="E53" s="23">
        <f aca="true" t="shared" si="12" ref="E53:J53">E48+E50</f>
        <v>128796.5</v>
      </c>
      <c r="F53" s="23">
        <f t="shared" si="12"/>
        <v>29737.7</v>
      </c>
      <c r="G53" s="23">
        <f t="shared" si="12"/>
        <v>25389.7</v>
      </c>
      <c r="H53" s="23">
        <f t="shared" si="12"/>
        <v>21889.7</v>
      </c>
      <c r="I53" s="23">
        <f t="shared" si="12"/>
        <v>25889.7</v>
      </c>
      <c r="J53" s="24">
        <f t="shared" si="12"/>
        <v>25889.7</v>
      </c>
      <c r="K53" s="136"/>
      <c r="L53" s="159"/>
      <c r="M53" s="159"/>
      <c r="N53" s="159"/>
      <c r="O53" s="159"/>
      <c r="P53" s="159"/>
      <c r="Q53" s="164"/>
    </row>
    <row r="54" spans="1:17" s="8" customFormat="1" ht="15" customHeight="1">
      <c r="A54" s="129"/>
      <c r="B54" s="157"/>
      <c r="C54" s="160"/>
      <c r="D54" s="43" t="s">
        <v>12</v>
      </c>
      <c r="E54" s="13">
        <f>E53</f>
        <v>128796.5</v>
      </c>
      <c r="F54" s="13">
        <f>F53</f>
        <v>29737.7</v>
      </c>
      <c r="G54" s="13">
        <f>G48+G50</f>
        <v>25389.7</v>
      </c>
      <c r="H54" s="13">
        <f>H48+H50</f>
        <v>21889.7</v>
      </c>
      <c r="I54" s="13">
        <f>I48+I50</f>
        <v>25889.7</v>
      </c>
      <c r="J54" s="44">
        <f>J48+J50</f>
        <v>25889.7</v>
      </c>
      <c r="K54" s="162"/>
      <c r="L54" s="160"/>
      <c r="M54" s="160"/>
      <c r="N54" s="160"/>
      <c r="O54" s="160"/>
      <c r="P54" s="160"/>
      <c r="Q54" s="165"/>
    </row>
    <row r="55" spans="1:17" s="8" customFormat="1" ht="15" customHeight="1" thickBot="1">
      <c r="A55" s="130"/>
      <c r="B55" s="158"/>
      <c r="C55" s="161"/>
      <c r="D55" s="45" t="s">
        <v>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7">
        <v>0</v>
      </c>
      <c r="K55" s="163"/>
      <c r="L55" s="161"/>
      <c r="M55" s="161"/>
      <c r="N55" s="161"/>
      <c r="O55" s="161"/>
      <c r="P55" s="161"/>
      <c r="Q55" s="165"/>
    </row>
    <row r="56" spans="1:17" s="8" customFormat="1" ht="12.75" customHeight="1">
      <c r="A56" s="49" t="s">
        <v>14</v>
      </c>
      <c r="B56" s="166" t="s">
        <v>53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8"/>
    </row>
    <row r="57" spans="1:17" s="8" customFormat="1" ht="21.75" customHeight="1">
      <c r="A57" s="81" t="s">
        <v>32</v>
      </c>
      <c r="B57" s="83" t="s">
        <v>45</v>
      </c>
      <c r="C57" s="164" t="s">
        <v>82</v>
      </c>
      <c r="D57" s="33" t="s">
        <v>88</v>
      </c>
      <c r="E57" s="50">
        <f aca="true" t="shared" si="13" ref="E57:J57">E58</f>
        <v>620</v>
      </c>
      <c r="F57" s="50">
        <f t="shared" si="13"/>
        <v>140</v>
      </c>
      <c r="G57" s="50">
        <f t="shared" si="13"/>
        <v>100</v>
      </c>
      <c r="H57" s="50">
        <f t="shared" si="13"/>
        <v>100</v>
      </c>
      <c r="I57" s="50">
        <f t="shared" si="13"/>
        <v>140</v>
      </c>
      <c r="J57" s="50">
        <f t="shared" si="13"/>
        <v>140</v>
      </c>
      <c r="K57" s="93" t="s">
        <v>97</v>
      </c>
      <c r="L57" s="105">
        <v>100</v>
      </c>
      <c r="M57" s="105">
        <v>100</v>
      </c>
      <c r="N57" s="105">
        <v>100</v>
      </c>
      <c r="O57" s="105">
        <v>100</v>
      </c>
      <c r="P57" s="105">
        <v>100</v>
      </c>
      <c r="Q57" s="93" t="s">
        <v>71</v>
      </c>
    </row>
    <row r="58" spans="1:17" s="8" customFormat="1" ht="16.5" customHeight="1">
      <c r="A58" s="82"/>
      <c r="B58" s="89"/>
      <c r="C58" s="169"/>
      <c r="D58" s="15" t="s">
        <v>12</v>
      </c>
      <c r="E58" s="13">
        <f>F58+G58+H58+I58+J58</f>
        <v>620</v>
      </c>
      <c r="F58" s="13">
        <f>150-50+40</f>
        <v>140</v>
      </c>
      <c r="G58" s="2">
        <f>150-50+40-40</f>
        <v>100</v>
      </c>
      <c r="H58" s="13">
        <v>100</v>
      </c>
      <c r="I58" s="13">
        <f>150-50+40</f>
        <v>140</v>
      </c>
      <c r="J58" s="13">
        <f>150-50+40</f>
        <v>140</v>
      </c>
      <c r="K58" s="154"/>
      <c r="L58" s="154"/>
      <c r="M58" s="154"/>
      <c r="N58" s="154"/>
      <c r="O58" s="154"/>
      <c r="P58" s="154"/>
      <c r="Q58" s="154"/>
    </row>
    <row r="59" spans="1:17" s="8" customFormat="1" ht="24" customHeight="1">
      <c r="A59" s="119" t="s">
        <v>33</v>
      </c>
      <c r="B59" s="157" t="s">
        <v>34</v>
      </c>
      <c r="C59" s="170" t="s">
        <v>82</v>
      </c>
      <c r="D59" s="33" t="s">
        <v>88</v>
      </c>
      <c r="E59" s="16">
        <f aca="true" t="shared" si="14" ref="E59:J59">E60</f>
        <v>450.8</v>
      </c>
      <c r="F59" s="16">
        <f t="shared" si="14"/>
        <v>90.8</v>
      </c>
      <c r="G59" s="16">
        <f t="shared" si="14"/>
        <v>90</v>
      </c>
      <c r="H59" s="16">
        <f t="shared" si="14"/>
        <v>90</v>
      </c>
      <c r="I59" s="16">
        <f t="shared" si="14"/>
        <v>90</v>
      </c>
      <c r="J59" s="16">
        <f t="shared" si="14"/>
        <v>90</v>
      </c>
      <c r="K59" s="93" t="s">
        <v>94</v>
      </c>
      <c r="L59" s="105">
        <v>72</v>
      </c>
      <c r="M59" s="105">
        <v>73</v>
      </c>
      <c r="N59" s="105">
        <v>75</v>
      </c>
      <c r="O59" s="105">
        <v>77</v>
      </c>
      <c r="P59" s="105">
        <v>79</v>
      </c>
      <c r="Q59" s="93" t="s">
        <v>71</v>
      </c>
    </row>
    <row r="60" spans="1:17" s="8" customFormat="1" ht="47.25" customHeight="1">
      <c r="A60" s="129"/>
      <c r="B60" s="91"/>
      <c r="C60" s="160"/>
      <c r="D60" s="105" t="s">
        <v>12</v>
      </c>
      <c r="E60" s="155">
        <f>F60+G60+H60+I60+J60</f>
        <v>450.8</v>
      </c>
      <c r="F60" s="155">
        <f>133-42.2</f>
        <v>90.8</v>
      </c>
      <c r="G60" s="155">
        <v>90</v>
      </c>
      <c r="H60" s="155">
        <v>90</v>
      </c>
      <c r="I60" s="155">
        <v>90</v>
      </c>
      <c r="J60" s="155">
        <v>90</v>
      </c>
      <c r="K60" s="97"/>
      <c r="L60" s="130"/>
      <c r="M60" s="130"/>
      <c r="N60" s="130"/>
      <c r="O60" s="130"/>
      <c r="P60" s="130"/>
      <c r="Q60" s="128"/>
    </row>
    <row r="61" spans="1:17" s="8" customFormat="1" ht="91.5" customHeight="1">
      <c r="A61" s="129"/>
      <c r="B61" s="91"/>
      <c r="C61" s="160"/>
      <c r="D61" s="119"/>
      <c r="E61" s="156"/>
      <c r="F61" s="156"/>
      <c r="G61" s="156"/>
      <c r="H61" s="156"/>
      <c r="I61" s="156"/>
      <c r="J61" s="156"/>
      <c r="K61" s="37" t="s">
        <v>96</v>
      </c>
      <c r="L61" s="15">
        <v>23</v>
      </c>
      <c r="M61" s="15">
        <v>24</v>
      </c>
      <c r="N61" s="15">
        <v>25</v>
      </c>
      <c r="O61" s="15">
        <v>26</v>
      </c>
      <c r="P61" s="15">
        <v>27</v>
      </c>
      <c r="Q61" s="128"/>
    </row>
    <row r="62" spans="1:17" s="8" customFormat="1" ht="67.5" customHeight="1">
      <c r="A62" s="130"/>
      <c r="B62" s="92"/>
      <c r="C62" s="161"/>
      <c r="D62" s="106"/>
      <c r="E62" s="171"/>
      <c r="F62" s="171"/>
      <c r="G62" s="171"/>
      <c r="H62" s="171"/>
      <c r="I62" s="171"/>
      <c r="J62" s="171"/>
      <c r="K62" s="37" t="s">
        <v>95</v>
      </c>
      <c r="L62" s="15">
        <v>14</v>
      </c>
      <c r="M62" s="15">
        <v>14.5</v>
      </c>
      <c r="N62" s="15">
        <v>15</v>
      </c>
      <c r="O62" s="32">
        <v>15.5</v>
      </c>
      <c r="P62" s="32">
        <v>16</v>
      </c>
      <c r="Q62" s="97"/>
    </row>
    <row r="63" spans="1:17" s="8" customFormat="1" ht="25.5" customHeight="1">
      <c r="A63" s="131" t="s">
        <v>35</v>
      </c>
      <c r="B63" s="90" t="s">
        <v>110</v>
      </c>
      <c r="C63" s="159" t="s">
        <v>82</v>
      </c>
      <c r="D63" s="33" t="s">
        <v>88</v>
      </c>
      <c r="E63" s="16">
        <f aca="true" t="shared" si="15" ref="E63:J63">E64</f>
        <v>263</v>
      </c>
      <c r="F63" s="16">
        <f t="shared" si="15"/>
        <v>50</v>
      </c>
      <c r="G63" s="16">
        <f t="shared" si="15"/>
        <v>63</v>
      </c>
      <c r="H63" s="16">
        <f t="shared" si="15"/>
        <v>50</v>
      </c>
      <c r="I63" s="16">
        <f t="shared" si="15"/>
        <v>50</v>
      </c>
      <c r="J63" s="16">
        <f t="shared" si="15"/>
        <v>50</v>
      </c>
      <c r="K63" s="37"/>
      <c r="L63" s="15"/>
      <c r="M63" s="15"/>
      <c r="N63" s="15"/>
      <c r="O63" s="32"/>
      <c r="P63" s="32"/>
      <c r="Q63" s="51"/>
    </row>
    <row r="64" spans="1:17" s="8" customFormat="1" ht="45.75" customHeight="1">
      <c r="A64" s="130"/>
      <c r="B64" s="92"/>
      <c r="C64" s="161"/>
      <c r="D64" s="15" t="s">
        <v>12</v>
      </c>
      <c r="E64" s="13">
        <f>F64+G64+H64+I64+J64</f>
        <v>263</v>
      </c>
      <c r="F64" s="13">
        <v>50</v>
      </c>
      <c r="G64" s="2">
        <f>50+13</f>
        <v>63</v>
      </c>
      <c r="H64" s="13">
        <v>50</v>
      </c>
      <c r="I64" s="13">
        <v>50</v>
      </c>
      <c r="J64" s="13">
        <v>50</v>
      </c>
      <c r="K64" s="37" t="s">
        <v>102</v>
      </c>
      <c r="L64" s="15">
        <v>100</v>
      </c>
      <c r="M64" s="15">
        <v>100</v>
      </c>
      <c r="N64" s="15">
        <v>100</v>
      </c>
      <c r="O64" s="15">
        <v>100</v>
      </c>
      <c r="P64" s="15">
        <v>100</v>
      </c>
      <c r="Q64" s="37" t="s">
        <v>19</v>
      </c>
    </row>
    <row r="65" spans="1:17" s="8" customFormat="1" ht="29.25" customHeight="1">
      <c r="A65" s="131" t="s">
        <v>56</v>
      </c>
      <c r="B65" s="90" t="s">
        <v>118</v>
      </c>
      <c r="C65" s="159" t="s">
        <v>82</v>
      </c>
      <c r="D65" s="33" t="s">
        <v>88</v>
      </c>
      <c r="E65" s="16">
        <f aca="true" t="shared" si="16" ref="E65:J65">E66</f>
        <v>6.3</v>
      </c>
      <c r="F65" s="16">
        <f t="shared" si="16"/>
        <v>2</v>
      </c>
      <c r="G65" s="16">
        <f t="shared" si="16"/>
        <v>4.3</v>
      </c>
      <c r="H65" s="16">
        <f t="shared" si="16"/>
        <v>0</v>
      </c>
      <c r="I65" s="16">
        <f t="shared" si="16"/>
        <v>0</v>
      </c>
      <c r="J65" s="16">
        <f t="shared" si="16"/>
        <v>0</v>
      </c>
      <c r="K65" s="40"/>
      <c r="L65" s="15"/>
      <c r="M65" s="15"/>
      <c r="N65" s="15"/>
      <c r="O65" s="15"/>
      <c r="P65" s="15"/>
      <c r="Q65" s="37"/>
    </row>
    <row r="66" spans="1:17" s="8" customFormat="1" ht="60" customHeight="1">
      <c r="A66" s="146"/>
      <c r="B66" s="92"/>
      <c r="C66" s="161"/>
      <c r="D66" s="36" t="s">
        <v>13</v>
      </c>
      <c r="E66" s="39">
        <f>SUM(F66:J66)</f>
        <v>6.3</v>
      </c>
      <c r="F66" s="39">
        <v>2</v>
      </c>
      <c r="G66" s="39">
        <v>4.3</v>
      </c>
      <c r="H66" s="39">
        <v>0</v>
      </c>
      <c r="I66" s="39">
        <v>0</v>
      </c>
      <c r="J66" s="39">
        <v>0</v>
      </c>
      <c r="K66" s="40" t="s">
        <v>103</v>
      </c>
      <c r="L66" s="52">
        <v>0.1</v>
      </c>
      <c r="M66" s="52">
        <v>0.15</v>
      </c>
      <c r="N66" s="52">
        <v>0.2</v>
      </c>
      <c r="O66" s="52">
        <v>0.25</v>
      </c>
      <c r="P66" s="52">
        <v>0.3</v>
      </c>
      <c r="Q66" s="37" t="s">
        <v>57</v>
      </c>
    </row>
    <row r="67" spans="1:17" s="8" customFormat="1" ht="21.75" customHeight="1">
      <c r="A67" s="172" t="s">
        <v>60</v>
      </c>
      <c r="B67" s="90" t="s">
        <v>61</v>
      </c>
      <c r="C67" s="131" t="s">
        <v>82</v>
      </c>
      <c r="D67" s="33" t="s">
        <v>88</v>
      </c>
      <c r="E67" s="48">
        <f aca="true" t="shared" si="17" ref="E67:J67">E68</f>
        <v>110</v>
      </c>
      <c r="F67" s="48">
        <f t="shared" si="17"/>
        <v>40</v>
      </c>
      <c r="G67" s="48">
        <f t="shared" si="17"/>
        <v>20</v>
      </c>
      <c r="H67" s="48">
        <f t="shared" si="17"/>
        <v>10</v>
      </c>
      <c r="I67" s="48">
        <f t="shared" si="17"/>
        <v>20</v>
      </c>
      <c r="J67" s="48">
        <f t="shared" si="17"/>
        <v>20</v>
      </c>
      <c r="K67" s="93" t="s">
        <v>109</v>
      </c>
      <c r="L67" s="173">
        <v>100</v>
      </c>
      <c r="M67" s="173">
        <v>100</v>
      </c>
      <c r="N67" s="173">
        <v>100</v>
      </c>
      <c r="O67" s="173">
        <v>100</v>
      </c>
      <c r="P67" s="173">
        <v>100</v>
      </c>
      <c r="Q67" s="93" t="s">
        <v>71</v>
      </c>
    </row>
    <row r="68" spans="1:17" s="8" customFormat="1" ht="18" customHeight="1" thickBot="1">
      <c r="A68" s="146"/>
      <c r="B68" s="92"/>
      <c r="C68" s="146"/>
      <c r="D68" s="36" t="s">
        <v>12</v>
      </c>
      <c r="E68" s="39">
        <f>SUM(F68:J68)</f>
        <v>110</v>
      </c>
      <c r="F68" s="39">
        <f>55-15</f>
        <v>40</v>
      </c>
      <c r="G68" s="39">
        <v>20</v>
      </c>
      <c r="H68" s="39">
        <v>10</v>
      </c>
      <c r="I68" s="39">
        <v>20</v>
      </c>
      <c r="J68" s="39">
        <v>20</v>
      </c>
      <c r="K68" s="97"/>
      <c r="L68" s="130"/>
      <c r="M68" s="130"/>
      <c r="N68" s="130"/>
      <c r="O68" s="130"/>
      <c r="P68" s="130"/>
      <c r="Q68" s="97"/>
    </row>
    <row r="69" spans="1:17" s="8" customFormat="1" ht="22.5" customHeight="1">
      <c r="A69" s="35"/>
      <c r="B69" s="53" t="s">
        <v>41</v>
      </c>
      <c r="C69" s="54"/>
      <c r="D69" s="22" t="s">
        <v>89</v>
      </c>
      <c r="E69" s="23">
        <f>SUM(F69:J69)</f>
        <v>1450.1</v>
      </c>
      <c r="F69" s="23">
        <f>SUM(F70:F71)</f>
        <v>322.8</v>
      </c>
      <c r="G69" s="23">
        <f>SUM(G70:G71)</f>
        <v>277.3</v>
      </c>
      <c r="H69" s="23">
        <f>SUM(H70:H71)</f>
        <v>250</v>
      </c>
      <c r="I69" s="23">
        <f>SUM(I70:I71)</f>
        <v>300</v>
      </c>
      <c r="J69" s="24">
        <f>SUM(J70:J71)</f>
        <v>300</v>
      </c>
      <c r="K69" s="174"/>
      <c r="L69" s="105"/>
      <c r="M69" s="105"/>
      <c r="N69" s="105"/>
      <c r="O69" s="105"/>
      <c r="P69" s="105"/>
      <c r="Q69" s="131"/>
    </row>
    <row r="70" spans="1:17" s="8" customFormat="1" ht="12" customHeight="1">
      <c r="A70" s="55"/>
      <c r="B70" s="56"/>
      <c r="C70" s="41"/>
      <c r="D70" s="43" t="s">
        <v>12</v>
      </c>
      <c r="E70" s="13">
        <f>SUM(F70:J70)</f>
        <v>1443.8</v>
      </c>
      <c r="F70" s="13">
        <f>SUM(F68,F64,F60,F58)</f>
        <v>320.8</v>
      </c>
      <c r="G70" s="13">
        <f>SUM(G68,G64,G60,G58)</f>
        <v>273</v>
      </c>
      <c r="H70" s="13">
        <f>SUM(H68,H64,H60,H58)</f>
        <v>250</v>
      </c>
      <c r="I70" s="13">
        <f>SUM(I68,I64,I60,I58)</f>
        <v>300</v>
      </c>
      <c r="J70" s="44">
        <f>SUM(J68,J64,J60,J58)</f>
        <v>300</v>
      </c>
      <c r="K70" s="174"/>
      <c r="L70" s="119"/>
      <c r="M70" s="119"/>
      <c r="N70" s="119"/>
      <c r="O70" s="119"/>
      <c r="P70" s="119"/>
      <c r="Q70" s="140"/>
    </row>
    <row r="71" spans="1:17" s="8" customFormat="1" ht="11.25" customHeight="1" thickBot="1">
      <c r="A71" s="35"/>
      <c r="B71" s="57"/>
      <c r="C71" s="41"/>
      <c r="D71" s="45" t="s">
        <v>13</v>
      </c>
      <c r="E71" s="46">
        <f>SUM(F71:J71)</f>
        <v>6.3</v>
      </c>
      <c r="F71" s="46">
        <f>SUM(F66)</f>
        <v>2</v>
      </c>
      <c r="G71" s="46">
        <f>SUM(G66)</f>
        <v>4.3</v>
      </c>
      <c r="H71" s="46">
        <f>SUM(H66)</f>
        <v>0</v>
      </c>
      <c r="I71" s="46">
        <f>SUM(I66)</f>
        <v>0</v>
      </c>
      <c r="J71" s="47">
        <f>SUM(J66)</f>
        <v>0</v>
      </c>
      <c r="K71" s="175"/>
      <c r="L71" s="106"/>
      <c r="M71" s="106"/>
      <c r="N71" s="106"/>
      <c r="O71" s="106"/>
      <c r="P71" s="106"/>
      <c r="Q71" s="144"/>
    </row>
    <row r="72" spans="1:17" s="8" customFormat="1" ht="12.75" customHeight="1">
      <c r="A72" s="49" t="s">
        <v>15</v>
      </c>
      <c r="B72" s="166" t="s">
        <v>49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8"/>
    </row>
    <row r="73" spans="1:17" s="8" customFormat="1" ht="21">
      <c r="A73" s="105" t="s">
        <v>36</v>
      </c>
      <c r="B73" s="90" t="s">
        <v>50</v>
      </c>
      <c r="C73" s="131" t="s">
        <v>82</v>
      </c>
      <c r="D73" s="33" t="s">
        <v>88</v>
      </c>
      <c r="E73" s="50">
        <f aca="true" t="shared" si="18" ref="E73:J73">E74+E75+E76+E77</f>
        <v>578.5</v>
      </c>
      <c r="F73" s="50">
        <f t="shared" si="18"/>
        <v>157.5</v>
      </c>
      <c r="G73" s="50">
        <f t="shared" si="18"/>
        <v>112</v>
      </c>
      <c r="H73" s="50">
        <f t="shared" si="18"/>
        <v>65</v>
      </c>
      <c r="I73" s="50">
        <f t="shared" si="18"/>
        <v>122</v>
      </c>
      <c r="J73" s="50">
        <f t="shared" si="18"/>
        <v>122</v>
      </c>
      <c r="K73" s="102" t="s">
        <v>104</v>
      </c>
      <c r="L73" s="35"/>
      <c r="M73" s="35"/>
      <c r="N73" s="35"/>
      <c r="O73" s="35"/>
      <c r="P73" s="35"/>
      <c r="Q73" s="58"/>
    </row>
    <row r="74" spans="1:17" ht="15.75" customHeight="1">
      <c r="A74" s="129"/>
      <c r="B74" s="91"/>
      <c r="C74" s="176"/>
      <c r="D74" s="36" t="s">
        <v>12</v>
      </c>
      <c r="E74" s="13">
        <f>F74+G74+H74+I74+J74</f>
        <v>273.5</v>
      </c>
      <c r="F74" s="13">
        <f>65+17.5</f>
        <v>82.5</v>
      </c>
      <c r="G74" s="13">
        <v>52</v>
      </c>
      <c r="H74" s="13">
        <v>35</v>
      </c>
      <c r="I74" s="13">
        <v>52</v>
      </c>
      <c r="J74" s="13">
        <v>52</v>
      </c>
      <c r="K74" s="177"/>
      <c r="L74" s="35">
        <v>100</v>
      </c>
      <c r="M74" s="35">
        <v>100</v>
      </c>
      <c r="N74" s="35">
        <v>100</v>
      </c>
      <c r="O74" s="35">
        <v>100</v>
      </c>
      <c r="P74" s="35">
        <v>100</v>
      </c>
      <c r="Q74" s="37" t="s">
        <v>71</v>
      </c>
    </row>
    <row r="75" spans="1:17" ht="12.75" customHeight="1">
      <c r="A75" s="129"/>
      <c r="B75" s="91"/>
      <c r="C75" s="176"/>
      <c r="D75" s="36" t="s">
        <v>12</v>
      </c>
      <c r="E75" s="13">
        <f>F75+G75+H75+I75+J75</f>
        <v>215</v>
      </c>
      <c r="F75" s="13">
        <f>52+3</f>
        <v>55</v>
      </c>
      <c r="G75" s="13">
        <f>50-10</f>
        <v>40</v>
      </c>
      <c r="H75" s="13">
        <v>20</v>
      </c>
      <c r="I75" s="13">
        <v>50</v>
      </c>
      <c r="J75" s="13">
        <v>50</v>
      </c>
      <c r="K75" s="177"/>
      <c r="L75" s="35">
        <v>100</v>
      </c>
      <c r="M75" s="35">
        <v>100</v>
      </c>
      <c r="N75" s="35">
        <v>100</v>
      </c>
      <c r="O75" s="35">
        <v>100</v>
      </c>
      <c r="P75" s="35">
        <v>100</v>
      </c>
      <c r="Q75" s="37" t="s">
        <v>30</v>
      </c>
    </row>
    <row r="76" spans="1:17" ht="12.75" customHeight="1">
      <c r="A76" s="129"/>
      <c r="B76" s="91"/>
      <c r="C76" s="176"/>
      <c r="D76" s="36" t="s">
        <v>12</v>
      </c>
      <c r="E76" s="13">
        <f>F76+G76+H76+I76+J76</f>
        <v>45</v>
      </c>
      <c r="F76" s="13">
        <f aca="true" t="shared" si="19" ref="F76:J77">15-5</f>
        <v>10</v>
      </c>
      <c r="G76" s="13">
        <f t="shared" si="19"/>
        <v>10</v>
      </c>
      <c r="H76" s="13">
        <v>5</v>
      </c>
      <c r="I76" s="13">
        <f t="shared" si="19"/>
        <v>10</v>
      </c>
      <c r="J76" s="13">
        <f t="shared" si="19"/>
        <v>10</v>
      </c>
      <c r="K76" s="177"/>
      <c r="L76" s="35">
        <v>100</v>
      </c>
      <c r="M76" s="35">
        <v>100</v>
      </c>
      <c r="N76" s="35">
        <v>100</v>
      </c>
      <c r="O76" s="35">
        <v>100</v>
      </c>
      <c r="P76" s="35">
        <v>100</v>
      </c>
      <c r="Q76" s="37" t="s">
        <v>46</v>
      </c>
    </row>
    <row r="77" spans="1:17" ht="14.25" customHeight="1">
      <c r="A77" s="130"/>
      <c r="B77" s="92"/>
      <c r="C77" s="154"/>
      <c r="D77" s="36" t="s">
        <v>12</v>
      </c>
      <c r="E77" s="13">
        <f>F77+G77+H77+I77+J77</f>
        <v>45</v>
      </c>
      <c r="F77" s="13">
        <f t="shared" si="19"/>
        <v>10</v>
      </c>
      <c r="G77" s="13">
        <f t="shared" si="19"/>
        <v>10</v>
      </c>
      <c r="H77" s="13">
        <v>5</v>
      </c>
      <c r="I77" s="13">
        <f t="shared" si="19"/>
        <v>10</v>
      </c>
      <c r="J77" s="13">
        <f t="shared" si="19"/>
        <v>10</v>
      </c>
      <c r="K77" s="178"/>
      <c r="L77" s="35">
        <v>100</v>
      </c>
      <c r="M77" s="35">
        <v>100</v>
      </c>
      <c r="N77" s="35">
        <v>100</v>
      </c>
      <c r="O77" s="35">
        <v>100</v>
      </c>
      <c r="P77" s="35">
        <v>100</v>
      </c>
      <c r="Q77" s="37" t="s">
        <v>47</v>
      </c>
    </row>
    <row r="78" spans="1:17" ht="24" customHeight="1">
      <c r="A78" s="105" t="s">
        <v>42</v>
      </c>
      <c r="B78" s="90" t="s">
        <v>51</v>
      </c>
      <c r="C78" s="131" t="s">
        <v>82</v>
      </c>
      <c r="D78" s="33" t="s">
        <v>88</v>
      </c>
      <c r="E78" s="48">
        <f aca="true" t="shared" si="20" ref="E78:J78">E79</f>
        <v>97</v>
      </c>
      <c r="F78" s="48">
        <f t="shared" si="20"/>
        <v>22</v>
      </c>
      <c r="G78" s="48">
        <f t="shared" si="20"/>
        <v>20</v>
      </c>
      <c r="H78" s="48">
        <f t="shared" si="20"/>
        <v>15</v>
      </c>
      <c r="I78" s="48">
        <f t="shared" si="20"/>
        <v>20</v>
      </c>
      <c r="J78" s="48">
        <f t="shared" si="20"/>
        <v>20</v>
      </c>
      <c r="K78" s="116" t="s">
        <v>105</v>
      </c>
      <c r="L78" s="131">
        <v>50</v>
      </c>
      <c r="M78" s="131">
        <v>50</v>
      </c>
      <c r="N78" s="131">
        <v>50</v>
      </c>
      <c r="O78" s="131">
        <v>50</v>
      </c>
      <c r="P78" s="131">
        <v>50</v>
      </c>
      <c r="Q78" s="93" t="s">
        <v>71</v>
      </c>
    </row>
    <row r="79" spans="1:17" ht="24.75" customHeight="1">
      <c r="A79" s="130"/>
      <c r="B79" s="92"/>
      <c r="C79" s="154"/>
      <c r="D79" s="36" t="s">
        <v>12</v>
      </c>
      <c r="E79" s="39">
        <f>F79+G79+H79+I79+J79</f>
        <v>97</v>
      </c>
      <c r="F79" s="39">
        <v>22</v>
      </c>
      <c r="G79" s="39">
        <v>20</v>
      </c>
      <c r="H79" s="39">
        <v>15</v>
      </c>
      <c r="I79" s="39">
        <v>20</v>
      </c>
      <c r="J79" s="39">
        <v>20</v>
      </c>
      <c r="K79" s="127"/>
      <c r="L79" s="146"/>
      <c r="M79" s="146"/>
      <c r="N79" s="146"/>
      <c r="O79" s="146"/>
      <c r="P79" s="146"/>
      <c r="Q79" s="97"/>
    </row>
    <row r="80" spans="1:17" ht="23.25" customHeight="1">
      <c r="A80" s="105" t="s">
        <v>52</v>
      </c>
      <c r="B80" s="90" t="s">
        <v>59</v>
      </c>
      <c r="C80" s="131" t="s">
        <v>82</v>
      </c>
      <c r="D80" s="33" t="s">
        <v>88</v>
      </c>
      <c r="E80" s="48">
        <f aca="true" t="shared" si="21" ref="E80:J80">E81</f>
        <v>66</v>
      </c>
      <c r="F80" s="48">
        <f t="shared" si="21"/>
        <v>20</v>
      </c>
      <c r="G80" s="48">
        <f t="shared" si="21"/>
        <v>0</v>
      </c>
      <c r="H80" s="48">
        <f t="shared" si="21"/>
        <v>10</v>
      </c>
      <c r="I80" s="48">
        <f t="shared" si="21"/>
        <v>18</v>
      </c>
      <c r="J80" s="48">
        <f t="shared" si="21"/>
        <v>18</v>
      </c>
      <c r="K80" s="116" t="s">
        <v>106</v>
      </c>
      <c r="L80" s="131">
        <v>100</v>
      </c>
      <c r="M80" s="131">
        <v>100</v>
      </c>
      <c r="N80" s="131">
        <v>100</v>
      </c>
      <c r="O80" s="131">
        <v>100</v>
      </c>
      <c r="P80" s="131">
        <v>100</v>
      </c>
      <c r="Q80" s="93" t="s">
        <v>71</v>
      </c>
    </row>
    <row r="81" spans="1:17" ht="20.25" customHeight="1">
      <c r="A81" s="130"/>
      <c r="B81" s="92"/>
      <c r="C81" s="154"/>
      <c r="D81" s="36" t="s">
        <v>12</v>
      </c>
      <c r="E81" s="39">
        <f>SUM(F81:J81)</f>
        <v>66</v>
      </c>
      <c r="F81" s="39">
        <v>20</v>
      </c>
      <c r="G81" s="39">
        <f>18-18</f>
        <v>0</v>
      </c>
      <c r="H81" s="39">
        <v>10</v>
      </c>
      <c r="I81" s="39">
        <v>18</v>
      </c>
      <c r="J81" s="39">
        <v>18</v>
      </c>
      <c r="K81" s="127"/>
      <c r="L81" s="146"/>
      <c r="M81" s="146"/>
      <c r="N81" s="146"/>
      <c r="O81" s="146"/>
      <c r="P81" s="146"/>
      <c r="Q81" s="97"/>
    </row>
    <row r="82" spans="1:17" ht="25.5" customHeight="1">
      <c r="A82" s="131" t="s">
        <v>54</v>
      </c>
      <c r="B82" s="90" t="s">
        <v>40</v>
      </c>
      <c r="C82" s="131" t="s">
        <v>82</v>
      </c>
      <c r="D82" s="33" t="s">
        <v>88</v>
      </c>
      <c r="E82" s="48">
        <f aca="true" t="shared" si="22" ref="E82:J82">E83</f>
        <v>95</v>
      </c>
      <c r="F82" s="48">
        <f t="shared" si="22"/>
        <v>25</v>
      </c>
      <c r="G82" s="48">
        <f t="shared" si="22"/>
        <v>20</v>
      </c>
      <c r="H82" s="48">
        <f t="shared" si="22"/>
        <v>10</v>
      </c>
      <c r="I82" s="48">
        <f t="shared" si="22"/>
        <v>20</v>
      </c>
      <c r="J82" s="48">
        <f t="shared" si="22"/>
        <v>20</v>
      </c>
      <c r="K82" s="116" t="s">
        <v>107</v>
      </c>
      <c r="L82" s="105">
        <v>100</v>
      </c>
      <c r="M82" s="105">
        <v>100</v>
      </c>
      <c r="N82" s="105">
        <v>100</v>
      </c>
      <c r="O82" s="105">
        <v>100</v>
      </c>
      <c r="P82" s="105">
        <v>100</v>
      </c>
      <c r="Q82" s="93" t="s">
        <v>71</v>
      </c>
    </row>
    <row r="83" spans="1:17" s="8" customFormat="1" ht="9" customHeight="1">
      <c r="A83" s="129"/>
      <c r="B83" s="91"/>
      <c r="C83" s="176"/>
      <c r="D83" s="105" t="s">
        <v>12</v>
      </c>
      <c r="E83" s="155">
        <f>SUM(F83:J84)</f>
        <v>95</v>
      </c>
      <c r="F83" s="155">
        <f>40-15</f>
        <v>25</v>
      </c>
      <c r="G83" s="155">
        <v>20</v>
      </c>
      <c r="H83" s="155">
        <v>10</v>
      </c>
      <c r="I83" s="155">
        <v>20</v>
      </c>
      <c r="J83" s="155">
        <v>20</v>
      </c>
      <c r="K83" s="126"/>
      <c r="L83" s="129"/>
      <c r="M83" s="129"/>
      <c r="N83" s="129"/>
      <c r="O83" s="129"/>
      <c r="P83" s="129"/>
      <c r="Q83" s="128"/>
    </row>
    <row r="84" spans="1:17" s="8" customFormat="1" ht="9" customHeight="1">
      <c r="A84" s="130"/>
      <c r="B84" s="91"/>
      <c r="C84" s="176"/>
      <c r="D84" s="119"/>
      <c r="E84" s="156"/>
      <c r="F84" s="156"/>
      <c r="G84" s="156"/>
      <c r="H84" s="156"/>
      <c r="I84" s="156"/>
      <c r="J84" s="156"/>
      <c r="K84" s="127"/>
      <c r="L84" s="130"/>
      <c r="M84" s="130"/>
      <c r="N84" s="130"/>
      <c r="O84" s="130"/>
      <c r="P84" s="130"/>
      <c r="Q84" s="97"/>
    </row>
    <row r="85" spans="1:17" s="8" customFormat="1" ht="26.25" customHeight="1">
      <c r="A85" s="131" t="s">
        <v>69</v>
      </c>
      <c r="B85" s="90" t="s">
        <v>70</v>
      </c>
      <c r="C85" s="131" t="s">
        <v>82</v>
      </c>
      <c r="D85" s="33" t="s">
        <v>88</v>
      </c>
      <c r="E85" s="16">
        <f aca="true" t="shared" si="23" ref="E85:J85">E86</f>
        <v>46.8</v>
      </c>
      <c r="F85" s="16">
        <f t="shared" si="23"/>
        <v>36.8</v>
      </c>
      <c r="G85" s="16">
        <f t="shared" si="23"/>
        <v>10</v>
      </c>
      <c r="H85" s="16">
        <f t="shared" si="23"/>
        <v>0</v>
      </c>
      <c r="I85" s="16">
        <f t="shared" si="23"/>
        <v>0</v>
      </c>
      <c r="J85" s="16">
        <f t="shared" si="23"/>
        <v>0</v>
      </c>
      <c r="K85" s="116" t="s">
        <v>108</v>
      </c>
      <c r="L85" s="105">
        <v>3</v>
      </c>
      <c r="M85" s="105">
        <v>0</v>
      </c>
      <c r="N85" s="105">
        <v>0</v>
      </c>
      <c r="O85" s="105">
        <v>0</v>
      </c>
      <c r="P85" s="105">
        <v>0</v>
      </c>
      <c r="Q85" s="93" t="s">
        <v>30</v>
      </c>
    </row>
    <row r="86" spans="1:17" s="8" customFormat="1" ht="16.5" customHeight="1" thickBot="1">
      <c r="A86" s="130"/>
      <c r="B86" s="92"/>
      <c r="C86" s="154"/>
      <c r="D86" s="36" t="s">
        <v>12</v>
      </c>
      <c r="E86" s="39">
        <f>SUM(F86:J86)</f>
        <v>46.8</v>
      </c>
      <c r="F86" s="39">
        <f>140-100-3.2</f>
        <v>36.8</v>
      </c>
      <c r="G86" s="39">
        <v>10</v>
      </c>
      <c r="H86" s="39">
        <v>0</v>
      </c>
      <c r="I86" s="39">
        <v>0</v>
      </c>
      <c r="J86" s="39">
        <v>0</v>
      </c>
      <c r="K86" s="127"/>
      <c r="L86" s="130"/>
      <c r="M86" s="130"/>
      <c r="N86" s="130"/>
      <c r="O86" s="130"/>
      <c r="P86" s="130"/>
      <c r="Q86" s="97"/>
    </row>
    <row r="87" spans="1:17" ht="20.25" customHeight="1">
      <c r="A87" s="105"/>
      <c r="B87" s="90" t="s">
        <v>43</v>
      </c>
      <c r="C87" s="159"/>
      <c r="D87" s="22" t="s">
        <v>90</v>
      </c>
      <c r="E87" s="23">
        <f>SUM(F87:J87)</f>
        <v>883.3</v>
      </c>
      <c r="F87" s="23">
        <f>SUM(F86,F83,F81,F79,F74:F77)</f>
        <v>261.3</v>
      </c>
      <c r="G87" s="23">
        <f>SUM(G86,G83,G81,G79,G74:G77)</f>
        <v>162</v>
      </c>
      <c r="H87" s="23">
        <f>SUM(H86,H83,H81,H79,H74:H77)</f>
        <v>100</v>
      </c>
      <c r="I87" s="23">
        <f>SUM(I86,I83,I81,I79,I74:I77)</f>
        <v>180</v>
      </c>
      <c r="J87" s="24">
        <f>SUM(J86,J83,J81,J79,J74:J77)</f>
        <v>180</v>
      </c>
      <c r="K87" s="179"/>
      <c r="L87" s="164"/>
      <c r="M87" s="164"/>
      <c r="N87" s="164"/>
      <c r="O87" s="164"/>
      <c r="P87" s="164"/>
      <c r="Q87" s="164"/>
    </row>
    <row r="88" spans="1:17" ht="11.25" customHeight="1">
      <c r="A88" s="129"/>
      <c r="B88" s="91"/>
      <c r="C88" s="160"/>
      <c r="D88" s="43" t="s">
        <v>12</v>
      </c>
      <c r="E88" s="13">
        <f aca="true" t="shared" si="24" ref="E88:J88">E87</f>
        <v>883.3</v>
      </c>
      <c r="F88" s="13">
        <f t="shared" si="24"/>
        <v>261.3</v>
      </c>
      <c r="G88" s="13">
        <f t="shared" si="24"/>
        <v>162</v>
      </c>
      <c r="H88" s="13">
        <f t="shared" si="24"/>
        <v>100</v>
      </c>
      <c r="I88" s="13">
        <f t="shared" si="24"/>
        <v>180</v>
      </c>
      <c r="J88" s="44">
        <f t="shared" si="24"/>
        <v>180</v>
      </c>
      <c r="K88" s="180"/>
      <c r="L88" s="165"/>
      <c r="M88" s="165"/>
      <c r="N88" s="165"/>
      <c r="O88" s="165"/>
      <c r="P88" s="165"/>
      <c r="Q88" s="165"/>
    </row>
    <row r="89" spans="1:17" ht="12" customHeight="1" thickBot="1">
      <c r="A89" s="130"/>
      <c r="B89" s="92"/>
      <c r="C89" s="161"/>
      <c r="D89" s="59" t="s">
        <v>13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60">
        <v>0</v>
      </c>
      <c r="K89" s="180"/>
      <c r="L89" s="165"/>
      <c r="M89" s="165"/>
      <c r="N89" s="165"/>
      <c r="O89" s="165"/>
      <c r="P89" s="165"/>
      <c r="Q89" s="165"/>
    </row>
    <row r="90" spans="1:17" ht="22.5" customHeight="1">
      <c r="A90" s="73"/>
      <c r="B90" s="96" t="s">
        <v>63</v>
      </c>
      <c r="C90" s="183"/>
      <c r="D90" s="61" t="s">
        <v>58</v>
      </c>
      <c r="E90" s="23">
        <f>SUM(F90:J90)</f>
        <v>136071.8</v>
      </c>
      <c r="F90" s="62">
        <f>SUM(F91:F92)</f>
        <v>34659.2</v>
      </c>
      <c r="G90" s="62">
        <f>SUM(G91:G92)</f>
        <v>26158.5</v>
      </c>
      <c r="H90" s="62">
        <f>SUM(H91:H92)</f>
        <v>22314.7</v>
      </c>
      <c r="I90" s="62">
        <f>SUM(I91:I92)</f>
        <v>26469.7</v>
      </c>
      <c r="J90" s="63">
        <f>SUM(J91:J92)</f>
        <v>26469.7</v>
      </c>
      <c r="K90" s="186"/>
      <c r="L90" s="73"/>
      <c r="M90" s="73"/>
      <c r="N90" s="73"/>
      <c r="O90" s="73"/>
      <c r="P90" s="73"/>
      <c r="Q90" s="73"/>
    </row>
    <row r="91" spans="1:17" ht="12.75" customHeight="1">
      <c r="A91" s="73"/>
      <c r="B91" s="181"/>
      <c r="C91" s="184"/>
      <c r="D91" s="64" t="s">
        <v>12</v>
      </c>
      <c r="E91" s="16">
        <f>SUM(F91:J91)</f>
        <v>134222</v>
      </c>
      <c r="F91" s="12">
        <f>SUM(F87,F70,F53,F42,F28)</f>
        <v>32876.2</v>
      </c>
      <c r="G91" s="12">
        <f>SUM(G87,G70,G53,G42,G28)</f>
        <v>26091.7</v>
      </c>
      <c r="H91" s="12">
        <f>SUM(H87,H70,H53,H42,H28)</f>
        <v>22314.7</v>
      </c>
      <c r="I91" s="12">
        <f>SUM(I87,I70,I53,I42,I28)</f>
        <v>26469.7</v>
      </c>
      <c r="J91" s="65">
        <f>SUM(J87,J70,J53,J42,J28)</f>
        <v>26469.7</v>
      </c>
      <c r="K91" s="187"/>
      <c r="L91" s="73"/>
      <c r="M91" s="73"/>
      <c r="N91" s="73"/>
      <c r="O91" s="73"/>
      <c r="P91" s="73"/>
      <c r="Q91" s="73"/>
    </row>
    <row r="92" spans="1:17" ht="12" customHeight="1" thickBot="1">
      <c r="A92" s="73"/>
      <c r="B92" s="182"/>
      <c r="C92" s="185"/>
      <c r="D92" s="66" t="s">
        <v>13</v>
      </c>
      <c r="E92" s="67">
        <f>SUM(F92:J92)</f>
        <v>1849.8</v>
      </c>
      <c r="F92" s="68">
        <f>SUM(F71+F29+F40)</f>
        <v>1783</v>
      </c>
      <c r="G92" s="68">
        <f>SUM(G71+G21)</f>
        <v>66.8</v>
      </c>
      <c r="H92" s="68">
        <f>SUM(H71+H26)</f>
        <v>0</v>
      </c>
      <c r="I92" s="68">
        <f>SUM(I71+I26)</f>
        <v>0</v>
      </c>
      <c r="J92" s="69">
        <f>SUM(J71+J26)</f>
        <v>0</v>
      </c>
      <c r="K92" s="188"/>
      <c r="L92" s="73"/>
      <c r="M92" s="73"/>
      <c r="N92" s="73"/>
      <c r="O92" s="73"/>
      <c r="P92" s="73"/>
      <c r="Q92" s="73"/>
    </row>
    <row r="95" spans="6:7" ht="18.75" customHeight="1">
      <c r="F95" s="70"/>
      <c r="G95" s="70"/>
    </row>
  </sheetData>
  <sheetProtection/>
  <mergeCells count="287">
    <mergeCell ref="N90:N92"/>
    <mergeCell ref="O90:O92"/>
    <mergeCell ref="P90:P92"/>
    <mergeCell ref="Q90:Q92"/>
    <mergeCell ref="M87:M89"/>
    <mergeCell ref="N87:N89"/>
    <mergeCell ref="O87:O89"/>
    <mergeCell ref="P87:P89"/>
    <mergeCell ref="Q87:Q89"/>
    <mergeCell ref="A90:A92"/>
    <mergeCell ref="B90:B92"/>
    <mergeCell ref="C90:C92"/>
    <mergeCell ref="K90:K92"/>
    <mergeCell ref="L90:L92"/>
    <mergeCell ref="M85:M86"/>
    <mergeCell ref="M90:M92"/>
    <mergeCell ref="N85:N86"/>
    <mergeCell ref="O85:O86"/>
    <mergeCell ref="P85:P86"/>
    <mergeCell ref="Q85:Q86"/>
    <mergeCell ref="A87:A89"/>
    <mergeCell ref="B87:B89"/>
    <mergeCell ref="C87:C89"/>
    <mergeCell ref="K87:K89"/>
    <mergeCell ref="L87:L89"/>
    <mergeCell ref="J83:J84"/>
    <mergeCell ref="A85:A86"/>
    <mergeCell ref="B85:B86"/>
    <mergeCell ref="C85:C86"/>
    <mergeCell ref="K85:K86"/>
    <mergeCell ref="L85:L86"/>
    <mergeCell ref="N82:N84"/>
    <mergeCell ref="O82:O84"/>
    <mergeCell ref="P82:P84"/>
    <mergeCell ref="Q82:Q84"/>
    <mergeCell ref="D83:D84"/>
    <mergeCell ref="E83:E84"/>
    <mergeCell ref="F83:F84"/>
    <mergeCell ref="G83:G84"/>
    <mergeCell ref="H83:H84"/>
    <mergeCell ref="I83:I84"/>
    <mergeCell ref="N80:N81"/>
    <mergeCell ref="O80:O81"/>
    <mergeCell ref="P80:P81"/>
    <mergeCell ref="Q80:Q81"/>
    <mergeCell ref="A82:A84"/>
    <mergeCell ref="B82:B84"/>
    <mergeCell ref="C82:C84"/>
    <mergeCell ref="K82:K84"/>
    <mergeCell ref="L82:L84"/>
    <mergeCell ref="M82:M84"/>
    <mergeCell ref="N78:N79"/>
    <mergeCell ref="O78:O79"/>
    <mergeCell ref="P78:P79"/>
    <mergeCell ref="Q78:Q79"/>
    <mergeCell ref="A80:A81"/>
    <mergeCell ref="B80:B81"/>
    <mergeCell ref="C80:C81"/>
    <mergeCell ref="K80:K81"/>
    <mergeCell ref="L80:L81"/>
    <mergeCell ref="M80:M81"/>
    <mergeCell ref="A78:A79"/>
    <mergeCell ref="B78:B79"/>
    <mergeCell ref="C78:C79"/>
    <mergeCell ref="K78:K79"/>
    <mergeCell ref="L78:L79"/>
    <mergeCell ref="M78:M79"/>
    <mergeCell ref="Q69:Q71"/>
    <mergeCell ref="B72:Q72"/>
    <mergeCell ref="A73:A77"/>
    <mergeCell ref="B73:B77"/>
    <mergeCell ref="C73:C77"/>
    <mergeCell ref="K73:K77"/>
    <mergeCell ref="N67:N68"/>
    <mergeCell ref="O67:O68"/>
    <mergeCell ref="P67:P68"/>
    <mergeCell ref="Q67:Q68"/>
    <mergeCell ref="K69:K71"/>
    <mergeCell ref="L69:L71"/>
    <mergeCell ref="M69:M71"/>
    <mergeCell ref="N69:N71"/>
    <mergeCell ref="O69:O71"/>
    <mergeCell ref="P69:P71"/>
    <mergeCell ref="A67:A68"/>
    <mergeCell ref="B67:B68"/>
    <mergeCell ref="C67:C68"/>
    <mergeCell ref="K67:K68"/>
    <mergeCell ref="L67:L68"/>
    <mergeCell ref="M67:M68"/>
    <mergeCell ref="A63:A64"/>
    <mergeCell ref="B63:B64"/>
    <mergeCell ref="C63:C64"/>
    <mergeCell ref="A65:A66"/>
    <mergeCell ref="B65:B66"/>
    <mergeCell ref="C65:C66"/>
    <mergeCell ref="Q59:Q62"/>
    <mergeCell ref="D60:D62"/>
    <mergeCell ref="E60:E62"/>
    <mergeCell ref="F60:F62"/>
    <mergeCell ref="G60:G62"/>
    <mergeCell ref="H60:H62"/>
    <mergeCell ref="I60:I62"/>
    <mergeCell ref="J60:J62"/>
    <mergeCell ref="Q57:Q58"/>
    <mergeCell ref="A59:A62"/>
    <mergeCell ref="B59:B62"/>
    <mergeCell ref="C59:C62"/>
    <mergeCell ref="K59:K60"/>
    <mergeCell ref="L59:L60"/>
    <mergeCell ref="M59:M60"/>
    <mergeCell ref="N59:N60"/>
    <mergeCell ref="O59:O60"/>
    <mergeCell ref="P59:P60"/>
    <mergeCell ref="B56:Q56"/>
    <mergeCell ref="A57:A58"/>
    <mergeCell ref="B57:B58"/>
    <mergeCell ref="C57:C58"/>
    <mergeCell ref="K57:K58"/>
    <mergeCell ref="L57:L58"/>
    <mergeCell ref="M57:M58"/>
    <mergeCell ref="N57:N58"/>
    <mergeCell ref="O57:O58"/>
    <mergeCell ref="P57:P58"/>
    <mergeCell ref="L53:L55"/>
    <mergeCell ref="M53:M55"/>
    <mergeCell ref="N53:N55"/>
    <mergeCell ref="O53:O55"/>
    <mergeCell ref="P53:P55"/>
    <mergeCell ref="Q53:Q55"/>
    <mergeCell ref="I50:I52"/>
    <mergeCell ref="J50:J52"/>
    <mergeCell ref="A53:A55"/>
    <mergeCell ref="B53:B55"/>
    <mergeCell ref="C53:C55"/>
    <mergeCell ref="K53:K55"/>
    <mergeCell ref="M49:M50"/>
    <mergeCell ref="N49:N50"/>
    <mergeCell ref="O49:O50"/>
    <mergeCell ref="P49:P50"/>
    <mergeCell ref="Q49:Q52"/>
    <mergeCell ref="D50:D52"/>
    <mergeCell ref="E50:E52"/>
    <mergeCell ref="F50:F52"/>
    <mergeCell ref="G50:G52"/>
    <mergeCell ref="H50:H52"/>
    <mergeCell ref="M47:M48"/>
    <mergeCell ref="N47:N48"/>
    <mergeCell ref="O47:O48"/>
    <mergeCell ref="P47:P48"/>
    <mergeCell ref="Q47:Q48"/>
    <mergeCell ref="A49:A52"/>
    <mergeCell ref="B49:B52"/>
    <mergeCell ref="C49:C52"/>
    <mergeCell ref="K49:K50"/>
    <mergeCell ref="L49:L50"/>
    <mergeCell ref="O41:O43"/>
    <mergeCell ref="P41:P43"/>
    <mergeCell ref="Q41:Q43"/>
    <mergeCell ref="A44:A46"/>
    <mergeCell ref="B44:Q46"/>
    <mergeCell ref="A47:A48"/>
    <mergeCell ref="B47:B48"/>
    <mergeCell ref="C47:C48"/>
    <mergeCell ref="K47:K48"/>
    <mergeCell ref="L47:L48"/>
    <mergeCell ref="A41:A43"/>
    <mergeCell ref="B41:B43"/>
    <mergeCell ref="K41:K43"/>
    <mergeCell ref="L41:L43"/>
    <mergeCell ref="M41:M43"/>
    <mergeCell ref="N41:N43"/>
    <mergeCell ref="M34:M36"/>
    <mergeCell ref="N34:N36"/>
    <mergeCell ref="O34:O36"/>
    <mergeCell ref="P34:P36"/>
    <mergeCell ref="Q34:Q36"/>
    <mergeCell ref="Q39:Q40"/>
    <mergeCell ref="M31:M32"/>
    <mergeCell ref="N31:N32"/>
    <mergeCell ref="O31:O32"/>
    <mergeCell ref="P31:P32"/>
    <mergeCell ref="Q31:Q32"/>
    <mergeCell ref="A34:A40"/>
    <mergeCell ref="B34:B40"/>
    <mergeCell ref="C34:C40"/>
    <mergeCell ref="K34:K40"/>
    <mergeCell ref="L34:L36"/>
    <mergeCell ref="N27:N29"/>
    <mergeCell ref="O27:O29"/>
    <mergeCell ref="P27:P29"/>
    <mergeCell ref="Q27:Q29"/>
    <mergeCell ref="B30:Q30"/>
    <mergeCell ref="A31:A33"/>
    <mergeCell ref="B31:B33"/>
    <mergeCell ref="C31:C33"/>
    <mergeCell ref="K31:K33"/>
    <mergeCell ref="L31:L32"/>
    <mergeCell ref="A27:A29"/>
    <mergeCell ref="B27:B29"/>
    <mergeCell ref="C27:C29"/>
    <mergeCell ref="K27:K29"/>
    <mergeCell ref="L27:L29"/>
    <mergeCell ref="M27:M29"/>
    <mergeCell ref="N22:N26"/>
    <mergeCell ref="O22:O26"/>
    <mergeCell ref="P22:P26"/>
    <mergeCell ref="Q22:Q26"/>
    <mergeCell ref="D23:D26"/>
    <mergeCell ref="E23:E26"/>
    <mergeCell ref="F23:F26"/>
    <mergeCell ref="G23:G26"/>
    <mergeCell ref="H23:H26"/>
    <mergeCell ref="I23:I26"/>
    <mergeCell ref="A22:A26"/>
    <mergeCell ref="B22:B26"/>
    <mergeCell ref="C22:C26"/>
    <mergeCell ref="K22:K26"/>
    <mergeCell ref="L22:L26"/>
    <mergeCell ref="M22:M26"/>
    <mergeCell ref="J23:J26"/>
    <mergeCell ref="O17:O20"/>
    <mergeCell ref="P17:P20"/>
    <mergeCell ref="Q17:Q21"/>
    <mergeCell ref="A19:A20"/>
    <mergeCell ref="B19:B20"/>
    <mergeCell ref="D19:D20"/>
    <mergeCell ref="E19:E20"/>
    <mergeCell ref="F19:F20"/>
    <mergeCell ref="G19:G20"/>
    <mergeCell ref="H19:H20"/>
    <mergeCell ref="I17:I18"/>
    <mergeCell ref="J17:J18"/>
    <mergeCell ref="K17:K21"/>
    <mergeCell ref="L17:L20"/>
    <mergeCell ref="M17:M20"/>
    <mergeCell ref="N17:N20"/>
    <mergeCell ref="I19:I20"/>
    <mergeCell ref="J19:J20"/>
    <mergeCell ref="P15:P16"/>
    <mergeCell ref="Q15:Q16"/>
    <mergeCell ref="A17:A18"/>
    <mergeCell ref="B17:B18"/>
    <mergeCell ref="C17:C21"/>
    <mergeCell ref="D17:D18"/>
    <mergeCell ref="E17:E18"/>
    <mergeCell ref="F17:F18"/>
    <mergeCell ref="G17:G18"/>
    <mergeCell ref="H17:H18"/>
    <mergeCell ref="P13:P14"/>
    <mergeCell ref="Q13:Q14"/>
    <mergeCell ref="A15:A16"/>
    <mergeCell ref="B15:B16"/>
    <mergeCell ref="C15:C16"/>
    <mergeCell ref="K15:K16"/>
    <mergeCell ref="L15:L16"/>
    <mergeCell ref="M15:M16"/>
    <mergeCell ref="N15:N16"/>
    <mergeCell ref="O15:O16"/>
    <mergeCell ref="P10:P12"/>
    <mergeCell ref="Q10:Q12"/>
    <mergeCell ref="A13:A14"/>
    <mergeCell ref="B13:B14"/>
    <mergeCell ref="C13:C14"/>
    <mergeCell ref="K13:K14"/>
    <mergeCell ref="L13:L14"/>
    <mergeCell ref="M13:M14"/>
    <mergeCell ref="N13:N14"/>
    <mergeCell ref="O13:O14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K1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2016-01-11T14:03:59Z</dcterms:modified>
  <cp:category/>
  <cp:version/>
  <cp:contentType/>
  <cp:contentStatus/>
</cp:coreProperties>
</file>