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культура (прил к пост)" sheetId="1" r:id="rId1"/>
    <sheet name="культура (прил к пост) (2)" sheetId="2" r:id="rId2"/>
  </sheets>
  <definedNames>
    <definedName name="OLE_LINK1" localSheetId="0">'культура (прил к пост)'!#REF!</definedName>
    <definedName name="OLE_LINK1" localSheetId="1">'культура (прил к пост) (2)'!#REF!</definedName>
    <definedName name="_xlnm.Print_Titles" localSheetId="0">'культура (прил к пост)'!$4:$5</definedName>
    <definedName name="_xlnm.Print_Titles" localSheetId="1">'культура (прил к пост) (2)'!$4:$5</definedName>
  </definedNames>
  <calcPr fullCalcOnLoad="1"/>
</workbook>
</file>

<file path=xl/sharedStrings.xml><?xml version="1.0" encoding="utf-8"?>
<sst xmlns="http://schemas.openxmlformats.org/spreadsheetml/2006/main" count="454" uniqueCount="108">
  <si>
    <t>Объемы и источники финансирования (тыс. руб.)</t>
  </si>
  <si>
    <t>Всего</t>
  </si>
  <si>
    <t>2014 год</t>
  </si>
  <si>
    <t>2015 год</t>
  </si>
  <si>
    <t>Наименование</t>
  </si>
  <si>
    <t>В тыс. руб.</t>
  </si>
  <si>
    <t>Срок выполнения</t>
  </si>
  <si>
    <t>Источники финансирования</t>
  </si>
  <si>
    <t>Исполнители, перечень организаций, участвующих в реализации основных мероприятий</t>
  </si>
  <si>
    <t>Цель, задачи, основные мероприятия</t>
  </si>
  <si>
    <t>№  п/п</t>
  </si>
  <si>
    <t>Показатели (индикаторы) результативности выполнения основных мероприятий</t>
  </si>
  <si>
    <t>1.1</t>
  </si>
  <si>
    <t>МБ</t>
  </si>
  <si>
    <t>ОБ</t>
  </si>
  <si>
    <t>Всего:</t>
  </si>
  <si>
    <t xml:space="preserve">В т.ч.: </t>
  </si>
  <si>
    <t>2.</t>
  </si>
  <si>
    <t>2.1.</t>
  </si>
  <si>
    <t>3.</t>
  </si>
  <si>
    <t>3.1.</t>
  </si>
  <si>
    <t>4.</t>
  </si>
  <si>
    <t>4.1.</t>
  </si>
  <si>
    <t>МБОУ ДОД ДОО(П)Ц «Олимп»</t>
  </si>
  <si>
    <t>Выполнение плана приема согласно цифрам приема, %</t>
  </si>
  <si>
    <t>2016 год</t>
  </si>
  <si>
    <t>Количество выполненных ремонтных работ, ед.</t>
  </si>
  <si>
    <t>Количество выполненных работ, ед.</t>
  </si>
  <si>
    <t xml:space="preserve">Реализация плана городских культурно-массовых мероприятий  </t>
  </si>
  <si>
    <t>Количество мероприятий, ед.</t>
  </si>
  <si>
    <t>Количество интеллектуально-развивающих и культурно-досуговых программ, ед.</t>
  </si>
  <si>
    <t xml:space="preserve">МБУ УМС  (служба заказчика) 
ЗАТО Видяево
</t>
  </si>
  <si>
    <t>МБУ «УМС (Служба заказчика)»</t>
  </si>
  <si>
    <t>МБОУ СОШ ЗАТО Видяево</t>
  </si>
  <si>
    <t>МБУК ОУБ ЗАТО Видяево</t>
  </si>
  <si>
    <t xml:space="preserve"> Задача 1. Предоставление услуг муниципальным учреждениям культуры и дополнительного образования в сфере культуры и искусства</t>
  </si>
  <si>
    <t>1.2.</t>
  </si>
  <si>
    <t>Реализация мер социальной поддержки отдельных категорий граждан, работающих в муниципальных учреждениях образования и культуры расположенных в сельских населенных пунктах Мурманской области</t>
  </si>
  <si>
    <t>1.3.</t>
  </si>
  <si>
    <t>1.4.</t>
  </si>
  <si>
    <t>Предоставление иных межбюджетных трансферов на комплектование книжных фондов библиотек муниципальных образований</t>
  </si>
  <si>
    <t>Количество получателей субсидий, ед.</t>
  </si>
  <si>
    <t>Итого по задаче 1</t>
  </si>
  <si>
    <t xml:space="preserve">МБОУДОД «Видяевская ДМШ ЗАТО  Видяево </t>
  </si>
  <si>
    <t>3.2.</t>
  </si>
  <si>
    <t>3.4.</t>
  </si>
  <si>
    <t>Администрация ЗАТО Видяево</t>
  </si>
  <si>
    <t>4.2.</t>
  </si>
  <si>
    <t>2.2.</t>
  </si>
  <si>
    <t>Задача 2. Мероприятия по обеспечению комплексной безопасности учреждений культуры</t>
  </si>
  <si>
    <t>Капитальный (текущий) ремонт МБОУ ДОД "Детская музыкальная школа"</t>
  </si>
  <si>
    <t>Капитальный (текущий) ремонт МБУК "Общедоступная универсальная библиотека"</t>
  </si>
  <si>
    <t>Задача 4. Реализация мероприятий по развитию музейной и туристско-экскурсионной деятельности</t>
  </si>
  <si>
    <t>Содержание мест захоронения воинов, погибших при исполнении воинского долга.Ремонтные работы на историко-культурных объектах ЗАТО Видяево</t>
  </si>
  <si>
    <t>Мероприятия по развитию музейной деятельности</t>
  </si>
  <si>
    <t>Организация мероприятий к государственным и профессиональным праздникам</t>
  </si>
  <si>
    <t xml:space="preserve">Изготовление информационно-рекламной продукции и наградных материалов </t>
  </si>
  <si>
    <t>Задача 3. Развитие культурно-массовой работы</t>
  </si>
  <si>
    <t>МБОУДОД «Видяевская ДМШ ЗАТО  Видяево</t>
  </si>
  <si>
    <t>Создание условий для поддержки деятельности творческих коллективов, клубов</t>
  </si>
  <si>
    <t>3.3.</t>
  </si>
  <si>
    <t>Выполнение мероприятий музейной деятельности,%</t>
  </si>
  <si>
    <t xml:space="preserve">Цель программы: Развитие культуры и сохранение на территории ЗАТО Видяево объектов, имеющих важное историческое и культурное значение для жителей поселка, содержание мест захоронения военнослужащих, погибших при  исполнении воинского долга </t>
  </si>
  <si>
    <t>Всего по программе</t>
  </si>
  <si>
    <t>3.5.</t>
  </si>
  <si>
    <t>Реализация проекта "Школьный ранец культуры"</t>
  </si>
  <si>
    <t>Задача 5. Развитие материально-технической базы учреждений культуры</t>
  </si>
  <si>
    <t>5.</t>
  </si>
  <si>
    <t>5.1.</t>
  </si>
  <si>
    <t>Приобретение оборудования для повышения качества предоставления услуг</t>
  </si>
  <si>
    <t>3.6.</t>
  </si>
  <si>
    <t>Реализация программы работы с детьми в летний период (работа игровой комнаты)</t>
  </si>
  <si>
    <t>2017 год</t>
  </si>
  <si>
    <t>2018 год</t>
  </si>
  <si>
    <t>Итого по задаче 2</t>
  </si>
  <si>
    <t>Итого по задаче 3</t>
  </si>
  <si>
    <t>Итого по задаче 4</t>
  </si>
  <si>
    <t>Итого по задаче 5</t>
  </si>
  <si>
    <t xml:space="preserve">ПЕРЕЧЕНЬ
ОСНОВНЫХ МЕРОПРИЯТИЙ МУНИЦИПАЛЬНОЙ ПРОГРАММЫ 
«Развитие культуры и сохранение культурного наследия в ЗАТО Видяево» </t>
  </si>
  <si>
    <t>1.5.</t>
  </si>
  <si>
    <t>2014-2018</t>
  </si>
  <si>
    <t>2014 - 2018</t>
  </si>
  <si>
    <t xml:space="preserve">Обеспечение деятельности МБУК ОУБ по осуществлению библиотечного, библиографического и информационного обслуживания  пользователей библиотеки </t>
  </si>
  <si>
    <t>Обеспечение деятельности учреждения культурно-досугового типа</t>
  </si>
  <si>
    <t xml:space="preserve">Предоставление дополнительного образования детям в учреждениях дополнительного образования  в сфере культуры и искусства </t>
  </si>
  <si>
    <t>Доля победителей и призеров региональных, федеральных окружных, федеральных мероприятий от общего числа обучающихся школы, %</t>
  </si>
  <si>
    <t>Сохранность контингента воспитанников от первоначального комплектования, %</t>
  </si>
  <si>
    <t>Всего: в т.ч.:</t>
  </si>
  <si>
    <t>6,3</t>
  </si>
  <si>
    <t>100</t>
  </si>
  <si>
    <t>Динамика количества зарегистрированных пользователей по отношению к 2013 году, %</t>
  </si>
  <si>
    <t>Динамика количества библиографических записей в электронных каталогах библиотек Мурманской области, в т. ч. включенных в Сводный электронный каталог библиотек России (по сравнению с предыдущим годом), %</t>
  </si>
  <si>
    <t>Динамика посещаемости библиотеки, %</t>
  </si>
  <si>
    <t xml:space="preserve">Достижение показателей соотношения среднемесячной заработной платы работников учреждения к среднемесячной заработной плате по Мурманской области, % </t>
  </si>
  <si>
    <t>Выплаты средств по мерам социальной поддержки, %</t>
  </si>
  <si>
    <t xml:space="preserve">Достижение показателей соотношения среднемесячной заработной платы педагогических работников учреждения к среднемесячной заработной плате учителей по Мурманской области, %  </t>
  </si>
  <si>
    <t>0</t>
  </si>
  <si>
    <t>82,4</t>
  </si>
  <si>
    <t>Количество участников, чел.</t>
  </si>
  <si>
    <t>Выполнение заявок на изготовление продукции, %</t>
  </si>
  <si>
    <t>Выполнение плановых мероприятий, %</t>
  </si>
  <si>
    <t>Выполнение ремонтных работ, %</t>
  </si>
  <si>
    <t>Выполнение мероприятий по повышению материально-технической базы учреждения, %</t>
  </si>
  <si>
    <t>Расходование средств, выделенных на содержание мест захоронения, %</t>
  </si>
  <si>
    <t>МБУК ЦКД ЗАТО Видяево</t>
  </si>
  <si>
    <t>Достижение показателей установленных муниципальным заданием (%)</t>
  </si>
  <si>
    <t xml:space="preserve">Приложение  
                                                                                                                           к Изменениям в муниципальной программе «Развитие культуры и сохранение культурного наследия в ЗАТО Видяево» 
</t>
  </si>
  <si>
    <t xml:space="preserve">Приложение  1
к программе "Развитие культуры и сохранение культурного наследия в ЗАТО Видяево" (в ред от 11.02.2014 №74,  от 12.03.2014 №113, от11.04.2014 №170, от21.05.2014№253, от 28.05.2014 №264, от 17.09.2014№434, от 02.12.2014 № 571, от15.12.2014 №599,от30.12.2014 №652, от 26.06.2015 №321, от 19.10.2015 №448, от 24.11.2015 №519)
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</si>
</sst>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0&quot;р.&quot;"/>
    <numFmt numFmtId="170" formatCode="0.0"/>
    <numFmt numFmtId="171" formatCode="0.000"/>
    <numFmt numFmtId="172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9">
    <xf numFmtId="0" fontId="0" fillId="0" borderId="0" xfId="0" applyFont="1" applyAlignment="1">
      <alignment/>
    </xf>
    <xf numFmtId="0" fontId="42" fillId="0" borderId="0" xfId="0" applyFont="1" applyAlignment="1">
      <alignment readingOrder="1"/>
    </xf>
    <xf numFmtId="49" fontId="43" fillId="0" borderId="10" xfId="0" applyNumberFormat="1" applyFont="1" applyBorder="1" applyAlignment="1">
      <alignment horizontal="center" vertical="top" wrapText="1"/>
    </xf>
    <xf numFmtId="49" fontId="43" fillId="0" borderId="10" xfId="0" applyNumberFormat="1" applyFont="1" applyBorder="1" applyAlignment="1">
      <alignment horizontal="center" vertical="center" readingOrder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readingOrder="1"/>
    </xf>
    <xf numFmtId="0" fontId="42" fillId="0" borderId="0" xfId="0" applyFont="1" applyAlignment="1">
      <alignment horizontal="center" vertical="center" readingOrder="1"/>
    </xf>
    <xf numFmtId="0" fontId="44" fillId="0" borderId="10" xfId="0" applyFont="1" applyBorder="1" applyAlignment="1">
      <alignment horizontal="center" vertical="center" wrapText="1" readingOrder="1"/>
    </xf>
    <xf numFmtId="170" fontId="44" fillId="0" borderId="11" xfId="0" applyNumberFormat="1" applyFont="1" applyBorder="1" applyAlignment="1">
      <alignment horizontal="center" vertical="center" wrapText="1" readingOrder="1"/>
    </xf>
    <xf numFmtId="170" fontId="44" fillId="0" borderId="12" xfId="0" applyNumberFormat="1" applyFont="1" applyBorder="1" applyAlignment="1">
      <alignment horizontal="center" vertical="center" wrapText="1" readingOrder="1"/>
    </xf>
    <xf numFmtId="170" fontId="44" fillId="0" borderId="13" xfId="0" applyNumberFormat="1" applyFont="1" applyBorder="1" applyAlignment="1">
      <alignment horizontal="center" vertical="center" wrapText="1" readingOrder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4" fillId="0" borderId="10" xfId="0" applyNumberFormat="1" applyFont="1" applyBorder="1" applyAlignment="1">
      <alignment horizontal="center" vertical="center" wrapText="1" readingOrder="1"/>
    </xf>
    <xf numFmtId="0" fontId="42" fillId="0" borderId="0" xfId="0" applyFont="1" applyAlignment="1">
      <alignment vertical="center" readingOrder="1"/>
    </xf>
    <xf numFmtId="170" fontId="44" fillId="0" borderId="10" xfId="0" applyNumberFormat="1" applyFont="1" applyBorder="1" applyAlignment="1">
      <alignment horizontal="center" vertical="center" wrapText="1" readingOrder="1"/>
    </xf>
    <xf numFmtId="0" fontId="44" fillId="0" borderId="0" xfId="0" applyFont="1" applyAlignment="1">
      <alignment horizontal="center"/>
    </xf>
    <xf numFmtId="0" fontId="42" fillId="0" borderId="0" xfId="0" applyFont="1" applyAlignment="1">
      <alignment horizontal="left" readingOrder="1"/>
    </xf>
    <xf numFmtId="0" fontId="44" fillId="0" borderId="17" xfId="0" applyNumberFormat="1" applyFont="1" applyBorder="1" applyAlignment="1">
      <alignment horizontal="left" vertical="top" wrapText="1" readingOrder="1"/>
    </xf>
    <xf numFmtId="170" fontId="44" fillId="33" borderId="10" xfId="0" applyNumberFormat="1" applyFont="1" applyFill="1" applyBorder="1" applyAlignment="1">
      <alignment horizontal="center" vertical="center" wrapText="1" readingOrder="1"/>
    </xf>
    <xf numFmtId="170" fontId="42" fillId="0" borderId="0" xfId="0" applyNumberFormat="1" applyFont="1" applyAlignment="1">
      <alignment horizontal="center" vertical="center" readingOrder="1"/>
    </xf>
    <xf numFmtId="0" fontId="44" fillId="0" borderId="18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center" wrapText="1"/>
    </xf>
    <xf numFmtId="49" fontId="44" fillId="0" borderId="18" xfId="0" applyNumberFormat="1" applyFont="1" applyBorder="1" applyAlignment="1">
      <alignment horizontal="left" vertical="top" wrapText="1" readingOrder="1"/>
    </xf>
    <xf numFmtId="49" fontId="44" fillId="0" borderId="19" xfId="0" applyNumberFormat="1" applyFont="1" applyBorder="1" applyAlignment="1">
      <alignment horizontal="left" vertical="top" wrapText="1" readingOrder="1"/>
    </xf>
    <xf numFmtId="170" fontId="44" fillId="0" borderId="18" xfId="0" applyNumberFormat="1" applyFont="1" applyBorder="1" applyAlignment="1">
      <alignment horizontal="center" vertical="center" wrapText="1" readingOrder="1"/>
    </xf>
    <xf numFmtId="49" fontId="44" fillId="0" borderId="18" xfId="0" applyNumberFormat="1" applyFont="1" applyBorder="1" applyAlignment="1">
      <alignment horizontal="center" vertical="top" wrapText="1" readingOrder="1"/>
    </xf>
    <xf numFmtId="49" fontId="44" fillId="0" borderId="10" xfId="0" applyNumberFormat="1" applyFont="1" applyBorder="1" applyAlignment="1">
      <alignment horizontal="center" vertical="top" wrapText="1" readingOrder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 readingOrder="1"/>
    </xf>
    <xf numFmtId="0" fontId="44" fillId="0" borderId="10" xfId="0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top" wrapText="1" readingOrder="1"/>
    </xf>
    <xf numFmtId="49" fontId="44" fillId="0" borderId="20" xfId="0" applyNumberFormat="1" applyFont="1" applyBorder="1" applyAlignment="1">
      <alignment horizontal="center" vertical="top" wrapText="1" readingOrder="1"/>
    </xf>
    <xf numFmtId="0" fontId="43" fillId="0" borderId="18" xfId="0" applyFont="1" applyBorder="1" applyAlignment="1">
      <alignment vertical="top" wrapText="1"/>
    </xf>
    <xf numFmtId="170" fontId="43" fillId="0" borderId="18" xfId="0" applyNumberFormat="1" applyFont="1" applyBorder="1" applyAlignment="1">
      <alignment vertical="top" wrapText="1"/>
    </xf>
    <xf numFmtId="49" fontId="43" fillId="0" borderId="10" xfId="0" applyNumberFormat="1" applyFont="1" applyBorder="1" applyAlignment="1">
      <alignment horizontal="left" vertical="center" wrapText="1" readingOrder="1"/>
    </xf>
    <xf numFmtId="49" fontId="43" fillId="0" borderId="10" xfId="0" applyNumberFormat="1" applyFont="1" applyBorder="1" applyAlignment="1">
      <alignment horizontal="left" vertical="top" wrapText="1" readingOrder="1"/>
    </xf>
    <xf numFmtId="49" fontId="43" fillId="0" borderId="19" xfId="0" applyNumberFormat="1" applyFont="1" applyBorder="1" applyAlignment="1">
      <alignment horizontal="center" vertical="center" readingOrder="1"/>
    </xf>
    <xf numFmtId="49" fontId="43" fillId="0" borderId="10" xfId="0" applyNumberFormat="1" applyFont="1" applyBorder="1" applyAlignment="1">
      <alignment horizontal="left" vertical="center" readingOrder="1"/>
    </xf>
    <xf numFmtId="0" fontId="44" fillId="0" borderId="10" xfId="0" applyFont="1" applyBorder="1" applyAlignment="1">
      <alignment horizontal="center" vertical="center" wrapText="1"/>
    </xf>
    <xf numFmtId="0" fontId="44" fillId="0" borderId="19" xfId="57" applyNumberFormat="1" applyFont="1" applyBorder="1" applyAlignment="1">
      <alignment horizontal="center" vertical="center" wrapText="1" readingOrder="1"/>
    </xf>
    <xf numFmtId="170" fontId="44" fillId="0" borderId="19" xfId="57" applyNumberFormat="1" applyFont="1" applyBorder="1" applyAlignment="1">
      <alignment horizontal="center" vertical="center" wrapText="1" readingOrder="1"/>
    </xf>
    <xf numFmtId="49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170" fontId="44" fillId="0" borderId="10" xfId="0" applyNumberFormat="1" applyFont="1" applyBorder="1" applyAlignment="1">
      <alignment horizontal="center" vertical="center" wrapText="1" readingOrder="1"/>
    </xf>
    <xf numFmtId="170" fontId="44" fillId="0" borderId="18" xfId="0" applyNumberFormat="1" applyFont="1" applyBorder="1" applyAlignment="1">
      <alignment horizontal="center" vertical="center" wrapText="1" readingOrder="1"/>
    </xf>
    <xf numFmtId="49" fontId="44" fillId="33" borderId="18" xfId="0" applyNumberFormat="1" applyFont="1" applyFill="1" applyBorder="1" applyAlignment="1">
      <alignment horizontal="left" vertical="top" wrapText="1" readingOrder="1"/>
    </xf>
    <xf numFmtId="0" fontId="44" fillId="33" borderId="18" xfId="0" applyNumberFormat="1" applyFont="1" applyFill="1" applyBorder="1" applyAlignment="1">
      <alignment horizontal="center" vertical="center" wrapText="1" readingOrder="1"/>
    </xf>
    <xf numFmtId="170" fontId="44" fillId="33" borderId="18" xfId="0" applyNumberFormat="1" applyFont="1" applyFill="1" applyBorder="1" applyAlignment="1">
      <alignment horizontal="center" vertical="center" wrapText="1" readingOrder="1"/>
    </xf>
    <xf numFmtId="49" fontId="44" fillId="33" borderId="18" xfId="0" applyNumberFormat="1" applyFont="1" applyFill="1" applyBorder="1" applyAlignment="1">
      <alignment horizontal="center" vertical="top" wrapText="1" readingOrder="1"/>
    </xf>
    <xf numFmtId="49" fontId="44" fillId="33" borderId="10" xfId="0" applyNumberFormat="1" applyFont="1" applyFill="1" applyBorder="1" applyAlignment="1">
      <alignment horizontal="left" vertical="top" wrapText="1" readingOrder="1"/>
    </xf>
    <xf numFmtId="49" fontId="44" fillId="33" borderId="18" xfId="0" applyNumberFormat="1" applyFont="1" applyFill="1" applyBorder="1" applyAlignment="1">
      <alignment horizontal="center" vertical="center" wrapText="1" readingOrder="1"/>
    </xf>
    <xf numFmtId="0" fontId="44" fillId="0" borderId="21" xfId="0" applyFont="1" applyBorder="1" applyAlignment="1">
      <alignment horizontal="center" vertical="top" wrapText="1"/>
    </xf>
    <xf numFmtId="170" fontId="44" fillId="0" borderId="10" xfId="0" applyNumberFormat="1" applyFont="1" applyBorder="1" applyAlignment="1">
      <alignment horizontal="center" vertical="center" wrapText="1" readingOrder="1"/>
    </xf>
    <xf numFmtId="170" fontId="44" fillId="34" borderId="10" xfId="0" applyNumberFormat="1" applyFont="1" applyFill="1" applyBorder="1" applyAlignment="1">
      <alignment horizontal="center" vertical="center" wrapText="1" readingOrder="1"/>
    </xf>
    <xf numFmtId="0" fontId="43" fillId="0" borderId="15" xfId="0" applyFont="1" applyBorder="1" applyAlignment="1">
      <alignment horizontal="center" vertical="center" wrapText="1"/>
    </xf>
    <xf numFmtId="170" fontId="43" fillId="0" borderId="12" xfId="0" applyNumberFormat="1" applyFont="1" applyBorder="1" applyAlignment="1">
      <alignment horizontal="center" vertical="center" wrapText="1" readingOrder="1"/>
    </xf>
    <xf numFmtId="170" fontId="43" fillId="33" borderId="12" xfId="0" applyNumberFormat="1" applyFont="1" applyFill="1" applyBorder="1" applyAlignment="1">
      <alignment horizontal="center" vertical="center" wrapText="1" readingOrder="1"/>
    </xf>
    <xf numFmtId="170" fontId="43" fillId="0" borderId="13" xfId="0" applyNumberFormat="1" applyFont="1" applyBorder="1" applyAlignment="1">
      <alignment horizontal="center" vertical="center" wrapText="1" readingOrder="1"/>
    </xf>
    <xf numFmtId="170" fontId="44" fillId="34" borderId="11" xfId="0" applyNumberFormat="1" applyFont="1" applyFill="1" applyBorder="1" applyAlignment="1">
      <alignment horizontal="center" vertical="center" wrapText="1" readingOrder="1"/>
    </xf>
    <xf numFmtId="170" fontId="43" fillId="34" borderId="11" xfId="0" applyNumberFormat="1" applyFont="1" applyFill="1" applyBorder="1" applyAlignment="1">
      <alignment horizontal="center" vertical="center" wrapText="1" readingOrder="1"/>
    </xf>
    <xf numFmtId="170" fontId="43" fillId="34" borderId="10" xfId="0" applyNumberFormat="1" applyFont="1" applyFill="1" applyBorder="1" applyAlignment="1">
      <alignment horizontal="center" vertical="center" wrapText="1" readingOrder="1"/>
    </xf>
    <xf numFmtId="170" fontId="43" fillId="0" borderId="10" xfId="0" applyNumberFormat="1" applyFont="1" applyBorder="1" applyAlignment="1">
      <alignment horizontal="center" vertical="center" wrapText="1" readingOrder="1"/>
    </xf>
    <xf numFmtId="170" fontId="44" fillId="0" borderId="10" xfId="0" applyNumberFormat="1" applyFont="1" applyBorder="1" applyAlignment="1">
      <alignment horizontal="center" vertical="center" wrapText="1" readingOrder="1"/>
    </xf>
    <xf numFmtId="0" fontId="43" fillId="0" borderId="10" xfId="0" applyFont="1" applyBorder="1" applyAlignment="1">
      <alignment vertical="top" wrapText="1"/>
    </xf>
    <xf numFmtId="0" fontId="44" fillId="0" borderId="18" xfId="0" applyFont="1" applyBorder="1" applyAlignment="1">
      <alignment horizontal="center" vertical="center" wrapText="1"/>
    </xf>
    <xf numFmtId="170" fontId="44" fillId="0" borderId="18" xfId="0" applyNumberFormat="1" applyFont="1" applyBorder="1" applyAlignment="1">
      <alignment horizontal="center" vertical="center" wrapText="1" readingOrder="1"/>
    </xf>
    <xf numFmtId="0" fontId="44" fillId="0" borderId="10" xfId="0" applyFont="1" applyBorder="1" applyAlignment="1">
      <alignment horizontal="center" vertical="top" wrapText="1"/>
    </xf>
    <xf numFmtId="49" fontId="44" fillId="0" borderId="18" xfId="0" applyNumberFormat="1" applyFont="1" applyBorder="1" applyAlignment="1">
      <alignment horizontal="left" vertical="top" wrapText="1" readingOrder="1"/>
    </xf>
    <xf numFmtId="0" fontId="43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 readingOrder="1"/>
    </xf>
    <xf numFmtId="0" fontId="44" fillId="0" borderId="18" xfId="0" applyFont="1" applyBorder="1" applyAlignment="1">
      <alignment horizontal="center" vertical="center" wrapText="1"/>
    </xf>
    <xf numFmtId="170" fontId="44" fillId="0" borderId="18" xfId="0" applyNumberFormat="1" applyFont="1" applyBorder="1" applyAlignment="1">
      <alignment horizontal="center" vertical="center" wrapText="1" readingOrder="1"/>
    </xf>
    <xf numFmtId="170" fontId="44" fillId="33" borderId="18" xfId="0" applyNumberFormat="1" applyFont="1" applyFill="1" applyBorder="1" applyAlignment="1">
      <alignment horizontal="center" vertical="center" wrapText="1" readingOrder="1"/>
    </xf>
    <xf numFmtId="0" fontId="44" fillId="0" borderId="21" xfId="0" applyFont="1" applyBorder="1" applyAlignment="1">
      <alignment horizontal="center" vertical="top" wrapText="1"/>
    </xf>
    <xf numFmtId="170" fontId="43" fillId="34" borderId="10" xfId="0" applyNumberFormat="1" applyFont="1" applyFill="1" applyBorder="1" applyAlignment="1">
      <alignment horizontal="center" vertical="center" wrapText="1" readingOrder="1"/>
    </xf>
    <xf numFmtId="170" fontId="43" fillId="0" borderId="10" xfId="0" applyNumberFormat="1" applyFont="1" applyBorder="1" applyAlignment="1">
      <alignment horizontal="center" vertical="center" wrapText="1" readingOrder="1"/>
    </xf>
    <xf numFmtId="49" fontId="44" fillId="0" borderId="10" xfId="0" applyNumberFormat="1" applyFont="1" applyBorder="1" applyAlignment="1">
      <alignment horizontal="center" vertical="top" wrapText="1" readingOrder="1"/>
    </xf>
    <xf numFmtId="170" fontId="43" fillId="34" borderId="11" xfId="0" applyNumberFormat="1" applyFont="1" applyFill="1" applyBorder="1" applyAlignment="1">
      <alignment horizontal="center" vertical="center" wrapText="1" readingOrder="1"/>
    </xf>
    <xf numFmtId="0" fontId="44" fillId="0" borderId="10" xfId="0" applyFont="1" applyBorder="1" applyAlignment="1">
      <alignment horizontal="center" vertical="center" wrapText="1"/>
    </xf>
    <xf numFmtId="170" fontId="44" fillId="0" borderId="10" xfId="0" applyNumberFormat="1" applyFont="1" applyBorder="1" applyAlignment="1">
      <alignment horizontal="center" vertical="center" wrapText="1" readingOrder="1"/>
    </xf>
    <xf numFmtId="170" fontId="44" fillId="33" borderId="10" xfId="0" applyNumberFormat="1" applyFont="1" applyFill="1" applyBorder="1" applyAlignment="1">
      <alignment horizontal="center" vertical="center" wrapText="1" readingOrder="1"/>
    </xf>
    <xf numFmtId="49" fontId="44" fillId="0" borderId="18" xfId="0" applyNumberFormat="1" applyFont="1" applyBorder="1" applyAlignment="1">
      <alignment horizontal="center" vertical="top" wrapText="1" readingOrder="1"/>
    </xf>
    <xf numFmtId="49" fontId="44" fillId="33" borderId="18" xfId="0" applyNumberFormat="1" applyFont="1" applyFill="1" applyBorder="1" applyAlignment="1">
      <alignment horizontal="center" vertical="center" wrapText="1" readingOrder="1"/>
    </xf>
    <xf numFmtId="170" fontId="43" fillId="0" borderId="20" xfId="0" applyNumberFormat="1" applyFont="1" applyBorder="1" applyAlignment="1">
      <alignment horizontal="center" vertical="center" wrapText="1" readingOrder="1"/>
    </xf>
    <xf numFmtId="170" fontId="43" fillId="0" borderId="18" xfId="0" applyNumberFormat="1" applyFont="1" applyBorder="1" applyAlignment="1">
      <alignment horizontal="center" vertical="center" wrapText="1" readingOrder="1"/>
    </xf>
    <xf numFmtId="170" fontId="43" fillId="0" borderId="10" xfId="0" applyNumberFormat="1" applyFont="1" applyBorder="1" applyAlignment="1">
      <alignment horizontal="center" vertical="top" wrapText="1" readingOrder="1"/>
    </xf>
    <xf numFmtId="0" fontId="44" fillId="0" borderId="18" xfId="0" applyFont="1" applyBorder="1" applyAlignment="1">
      <alignment horizontal="left" vertical="top" wrapText="1"/>
    </xf>
    <xf numFmtId="0" fontId="44" fillId="0" borderId="20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44" fillId="0" borderId="22" xfId="0" applyFont="1" applyBorder="1" applyAlignment="1">
      <alignment horizontal="left" vertical="top" wrapText="1"/>
    </xf>
    <xf numFmtId="0" fontId="44" fillId="0" borderId="23" xfId="0" applyFont="1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44" fillId="0" borderId="18" xfId="0" applyNumberFormat="1" applyFont="1" applyBorder="1" applyAlignment="1">
      <alignment horizontal="center" vertical="center" wrapText="1" readingOrder="1"/>
    </xf>
    <xf numFmtId="0" fontId="0" fillId="0" borderId="19" xfId="0" applyBorder="1" applyAlignment="1">
      <alignment horizontal="center" vertical="center" wrapText="1" readingOrder="1"/>
    </xf>
    <xf numFmtId="49" fontId="44" fillId="0" borderId="18" xfId="0" applyNumberFormat="1" applyFont="1" applyBorder="1" applyAlignment="1">
      <alignment horizontal="center" vertical="center" wrapText="1" readingOrder="1"/>
    </xf>
    <xf numFmtId="0" fontId="0" fillId="0" borderId="20" xfId="0" applyBorder="1" applyAlignment="1">
      <alignment horizontal="center" vertical="center" wrapText="1" readingOrder="1"/>
    </xf>
    <xf numFmtId="0" fontId="44" fillId="0" borderId="18" xfId="0" applyNumberFormat="1" applyFont="1" applyBorder="1" applyAlignment="1">
      <alignment horizontal="left" vertical="center" wrapText="1" readingOrder="1"/>
    </xf>
    <xf numFmtId="0" fontId="0" fillId="0" borderId="19" xfId="0" applyBorder="1" applyAlignment="1">
      <alignment horizontal="left" vertical="center" wrapText="1" readingOrder="1"/>
    </xf>
    <xf numFmtId="49" fontId="44" fillId="0" borderId="18" xfId="0" applyNumberFormat="1" applyFont="1" applyBorder="1" applyAlignment="1">
      <alignment horizontal="left" vertical="center" wrapText="1" readingOrder="1"/>
    </xf>
    <xf numFmtId="0" fontId="0" fillId="0" borderId="20" xfId="0" applyBorder="1" applyAlignment="1">
      <alignment horizontal="left" vertical="center" wrapText="1" readingOrder="1"/>
    </xf>
    <xf numFmtId="49" fontId="44" fillId="0" borderId="18" xfId="0" applyNumberFormat="1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49" fontId="44" fillId="33" borderId="18" xfId="0" applyNumberFormat="1" applyFont="1" applyFill="1" applyBorder="1" applyAlignment="1">
      <alignment horizontal="center" vertical="center" wrapText="1" readingOrder="1"/>
    </xf>
    <xf numFmtId="0" fontId="0" fillId="33" borderId="20" xfId="0" applyFill="1" applyBorder="1" applyAlignment="1">
      <alignment horizontal="center" vertical="center" wrapText="1" readingOrder="1"/>
    </xf>
    <xf numFmtId="0" fontId="0" fillId="33" borderId="19" xfId="0" applyFill="1" applyBorder="1" applyAlignment="1">
      <alignment horizontal="center" vertical="center" wrapText="1" readingOrder="1"/>
    </xf>
    <xf numFmtId="0" fontId="0" fillId="0" borderId="19" xfId="0" applyBorder="1" applyAlignment="1">
      <alignment vertical="center" wrapText="1" readingOrder="1"/>
    </xf>
    <xf numFmtId="49" fontId="44" fillId="0" borderId="18" xfId="0" applyNumberFormat="1" applyFont="1" applyBorder="1" applyAlignment="1">
      <alignment horizontal="center" vertical="top" wrapText="1" readingOrder="1"/>
    </xf>
    <xf numFmtId="49" fontId="44" fillId="0" borderId="19" xfId="0" applyNumberFormat="1" applyFont="1" applyBorder="1" applyAlignment="1">
      <alignment horizontal="center" vertical="top" wrapText="1" readingOrder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top" wrapText="1"/>
    </xf>
    <xf numFmtId="49" fontId="43" fillId="0" borderId="25" xfId="0" applyNumberFormat="1" applyFont="1" applyBorder="1" applyAlignment="1">
      <alignment horizontal="left" vertical="top" wrapText="1" readingOrder="1"/>
    </xf>
    <xf numFmtId="49" fontId="43" fillId="0" borderId="26" xfId="0" applyNumberFormat="1" applyFont="1" applyBorder="1" applyAlignment="1">
      <alignment horizontal="left" vertical="top" wrapText="1" readingOrder="1"/>
    </xf>
    <xf numFmtId="49" fontId="43" fillId="0" borderId="24" xfId="0" applyNumberFormat="1" applyFont="1" applyBorder="1" applyAlignment="1">
      <alignment horizontal="left" vertical="top" wrapText="1" readingOrder="1"/>
    </xf>
    <xf numFmtId="0" fontId="44" fillId="0" borderId="19" xfId="0" applyNumberFormat="1" applyFont="1" applyBorder="1" applyAlignment="1">
      <alignment horizontal="center" vertical="center" wrapText="1" readingOrder="1"/>
    </xf>
    <xf numFmtId="49" fontId="44" fillId="0" borderId="18" xfId="0" applyNumberFormat="1" applyFont="1" applyBorder="1" applyAlignment="1">
      <alignment horizontal="left" vertical="top" wrapText="1" readingOrder="1"/>
    </xf>
    <xf numFmtId="0" fontId="0" fillId="0" borderId="20" xfId="0" applyBorder="1" applyAlignment="1">
      <alignment horizontal="left" vertical="top" wrapText="1" readingOrder="1"/>
    </xf>
    <xf numFmtId="0" fontId="0" fillId="0" borderId="19" xfId="0" applyBorder="1" applyAlignment="1">
      <alignment horizontal="left" vertical="top" wrapText="1" readingOrder="1"/>
    </xf>
    <xf numFmtId="49" fontId="44" fillId="0" borderId="18" xfId="57" applyNumberFormat="1" applyFont="1" applyBorder="1" applyAlignment="1">
      <alignment horizontal="center" vertical="center" wrapText="1" readingOrder="1"/>
    </xf>
    <xf numFmtId="49" fontId="0" fillId="0" borderId="20" xfId="0" applyNumberFormat="1" applyBorder="1" applyAlignment="1">
      <alignment horizontal="center" vertical="center" wrapText="1" readingOrder="1"/>
    </xf>
    <xf numFmtId="170" fontId="43" fillId="34" borderId="27" xfId="0" applyNumberFormat="1" applyFont="1" applyFill="1" applyBorder="1" applyAlignment="1">
      <alignment horizontal="center" vertical="center" wrapText="1" readingOrder="1"/>
    </xf>
    <xf numFmtId="170" fontId="43" fillId="34" borderId="11" xfId="0" applyNumberFormat="1" applyFont="1" applyFill="1" applyBorder="1" applyAlignment="1">
      <alignment horizontal="center" vertical="center" wrapText="1" readingOrder="1"/>
    </xf>
    <xf numFmtId="0" fontId="44" fillId="0" borderId="24" xfId="0" applyFont="1" applyBorder="1" applyAlignment="1">
      <alignment horizontal="left" vertical="top" wrapText="1"/>
    </xf>
    <xf numFmtId="0" fontId="44" fillId="0" borderId="17" xfId="0" applyFont="1" applyBorder="1" applyAlignment="1">
      <alignment horizontal="left" vertical="top" wrapText="1"/>
    </xf>
    <xf numFmtId="0" fontId="44" fillId="0" borderId="25" xfId="0" applyFont="1" applyBorder="1" applyAlignment="1">
      <alignment horizontal="center" vertical="top" wrapText="1"/>
    </xf>
    <xf numFmtId="0" fontId="44" fillId="0" borderId="21" xfId="0" applyFont="1" applyBorder="1" applyAlignment="1">
      <alignment horizontal="center" vertical="top" wrapText="1"/>
    </xf>
    <xf numFmtId="0" fontId="43" fillId="0" borderId="10" xfId="0" applyFont="1" applyBorder="1" applyAlignment="1">
      <alignment vertical="top" wrapText="1"/>
    </xf>
    <xf numFmtId="170" fontId="43" fillId="34" borderId="28" xfId="0" applyNumberFormat="1" applyFont="1" applyFill="1" applyBorder="1" applyAlignment="1">
      <alignment horizontal="center" vertical="center" wrapText="1" readingOrder="1"/>
    </xf>
    <xf numFmtId="170" fontId="43" fillId="34" borderId="10" xfId="0" applyNumberFormat="1" applyFont="1" applyFill="1" applyBorder="1" applyAlignment="1">
      <alignment horizontal="center" vertical="center" wrapText="1" readingOrder="1"/>
    </xf>
    <xf numFmtId="170" fontId="43" fillId="0" borderId="28" xfId="0" applyNumberFormat="1" applyFont="1" applyBorder="1" applyAlignment="1">
      <alignment horizontal="center" vertical="center" wrapText="1" readingOrder="1"/>
    </xf>
    <xf numFmtId="170" fontId="43" fillId="0" borderId="10" xfId="0" applyNumberFormat="1" applyFont="1" applyBorder="1" applyAlignment="1">
      <alignment horizontal="center" vertical="center" wrapText="1" readingOrder="1"/>
    </xf>
    <xf numFmtId="0" fontId="0" fillId="0" borderId="19" xfId="0" applyBorder="1" applyAlignment="1">
      <alignment vertical="top" wrapText="1"/>
    </xf>
    <xf numFmtId="0" fontId="44" fillId="0" borderId="18" xfId="57" applyNumberFormat="1" applyFont="1" applyBorder="1" applyAlignment="1">
      <alignment horizontal="center" vertical="center" wrapText="1" readingOrder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left" vertical="center" readingOrder="1"/>
    </xf>
    <xf numFmtId="0" fontId="0" fillId="0" borderId="19" xfId="0" applyBorder="1" applyAlignment="1">
      <alignment horizontal="left" vertical="center" readingOrder="1"/>
    </xf>
    <xf numFmtId="170" fontId="43" fillId="0" borderId="27" xfId="0" applyNumberFormat="1" applyFont="1" applyBorder="1" applyAlignment="1">
      <alignment horizontal="center" vertical="center" wrapText="1" readingOrder="1"/>
    </xf>
    <xf numFmtId="170" fontId="43" fillId="0" borderId="11" xfId="0" applyNumberFormat="1" applyFont="1" applyBorder="1" applyAlignment="1">
      <alignment horizontal="center" vertical="center" wrapText="1" readingOrder="1"/>
    </xf>
    <xf numFmtId="0" fontId="0" fillId="0" borderId="20" xfId="0" applyBorder="1" applyAlignment="1">
      <alignment vertical="top" wrapText="1"/>
    </xf>
    <xf numFmtId="49" fontId="43" fillId="0" borderId="26" xfId="0" applyNumberFormat="1" applyFont="1" applyBorder="1" applyAlignment="1">
      <alignment horizontal="left" vertical="center" readingOrder="1"/>
    </xf>
    <xf numFmtId="49" fontId="43" fillId="0" borderId="17" xfId="0" applyNumberFormat="1" applyFont="1" applyBorder="1" applyAlignment="1">
      <alignment horizontal="left" vertical="center" readingOrder="1"/>
    </xf>
    <xf numFmtId="49" fontId="44" fillId="0" borderId="10" xfId="0" applyNumberFormat="1" applyFont="1" applyBorder="1" applyAlignment="1">
      <alignment horizontal="center" vertical="center" wrapText="1" readingOrder="1"/>
    </xf>
    <xf numFmtId="170" fontId="44" fillId="0" borderId="10" xfId="0" applyNumberFormat="1" applyFont="1" applyBorder="1" applyAlignment="1">
      <alignment horizontal="center" vertical="center" wrapText="1" readingOrder="1"/>
    </xf>
    <xf numFmtId="170" fontId="44" fillId="0" borderId="18" xfId="0" applyNumberFormat="1" applyFont="1" applyBorder="1" applyAlignment="1">
      <alignment horizontal="center" vertical="center" wrapText="1" readingOrder="1"/>
    </xf>
    <xf numFmtId="0" fontId="44" fillId="0" borderId="18" xfId="0" applyFont="1" applyBorder="1" applyAlignment="1">
      <alignment horizontal="center" vertical="center" wrapText="1"/>
    </xf>
    <xf numFmtId="49" fontId="44" fillId="0" borderId="20" xfId="0" applyNumberFormat="1" applyFont="1" applyBorder="1" applyAlignment="1">
      <alignment horizontal="center" vertical="center" wrapText="1" readingOrder="1"/>
    </xf>
    <xf numFmtId="49" fontId="44" fillId="0" borderId="19" xfId="0" applyNumberFormat="1" applyFont="1" applyBorder="1" applyAlignment="1">
      <alignment horizontal="center" vertical="center" wrapText="1" readingOrder="1"/>
    </xf>
    <xf numFmtId="49" fontId="44" fillId="0" borderId="10" xfId="0" applyNumberFormat="1" applyFont="1" applyBorder="1" applyAlignment="1">
      <alignment horizontal="center" vertical="top" wrapText="1" readingOrder="1"/>
    </xf>
    <xf numFmtId="49" fontId="44" fillId="0" borderId="10" xfId="0" applyNumberFormat="1" applyFont="1" applyBorder="1" applyAlignment="1">
      <alignment horizontal="left" vertical="top" wrapText="1" readingOrder="1"/>
    </xf>
    <xf numFmtId="49" fontId="43" fillId="0" borderId="25" xfId="0" applyNumberFormat="1" applyFont="1" applyBorder="1" applyAlignment="1">
      <alignment horizontal="left" vertical="center" wrapText="1" readingOrder="1"/>
    </xf>
    <xf numFmtId="49" fontId="43" fillId="0" borderId="26" xfId="0" applyNumberFormat="1" applyFont="1" applyBorder="1" applyAlignment="1">
      <alignment horizontal="left" vertical="center" wrapText="1" readingOrder="1"/>
    </xf>
    <xf numFmtId="49" fontId="43" fillId="0" borderId="24" xfId="0" applyNumberFormat="1" applyFont="1" applyBorder="1" applyAlignment="1">
      <alignment horizontal="left" vertical="center" wrapText="1" readingOrder="1"/>
    </xf>
    <xf numFmtId="170" fontId="44" fillId="33" borderId="10" xfId="0" applyNumberFormat="1" applyFont="1" applyFill="1" applyBorder="1" applyAlignment="1">
      <alignment horizontal="center" vertical="center" wrapText="1" readingOrder="1"/>
    </xf>
    <xf numFmtId="0" fontId="44" fillId="0" borderId="18" xfId="0" applyFont="1" applyBorder="1" applyAlignment="1">
      <alignment horizontal="center" vertical="top" wrapText="1"/>
    </xf>
    <xf numFmtId="49" fontId="44" fillId="0" borderId="18" xfId="0" applyNumberFormat="1" applyFont="1" applyBorder="1" applyAlignment="1">
      <alignment horizontal="center" vertical="top" readingOrder="1"/>
    </xf>
    <xf numFmtId="0" fontId="0" fillId="0" borderId="20" xfId="0" applyBorder="1" applyAlignment="1">
      <alignment horizontal="center" readingOrder="1"/>
    </xf>
    <xf numFmtId="0" fontId="0" fillId="0" borderId="19" xfId="0" applyBorder="1" applyAlignment="1">
      <alignment horizontal="center" readingOrder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left" vertical="top" wrapText="1" readingOrder="1"/>
    </xf>
    <xf numFmtId="0" fontId="44" fillId="0" borderId="22" xfId="0" applyNumberFormat="1" applyFont="1" applyBorder="1" applyAlignment="1">
      <alignment horizontal="left" vertical="top" wrapText="1" readingOrder="1"/>
    </xf>
    <xf numFmtId="0" fontId="44" fillId="0" borderId="24" xfId="0" applyNumberFormat="1" applyFont="1" applyBorder="1" applyAlignment="1">
      <alignment horizontal="left" vertical="top" wrapText="1" readingOrder="1"/>
    </xf>
    <xf numFmtId="0" fontId="44" fillId="0" borderId="10" xfId="0" applyFont="1" applyBorder="1" applyAlignment="1">
      <alignment vertical="top" wrapText="1"/>
    </xf>
    <xf numFmtId="0" fontId="44" fillId="0" borderId="20" xfId="0" applyFont="1" applyBorder="1" applyAlignment="1">
      <alignment horizontal="center" vertical="center" wrapText="1"/>
    </xf>
    <xf numFmtId="170" fontId="44" fillId="0" borderId="20" xfId="0" applyNumberFormat="1" applyFont="1" applyBorder="1" applyAlignment="1">
      <alignment horizontal="center" vertical="center" wrapText="1" readingOrder="1"/>
    </xf>
    <xf numFmtId="0" fontId="0" fillId="0" borderId="19" xfId="0" applyBorder="1" applyAlignment="1">
      <alignment horizontal="left" wrapText="1" readingOrder="1"/>
    </xf>
    <xf numFmtId="170" fontId="44" fillId="0" borderId="18" xfId="0" applyNumberFormat="1" applyFont="1" applyBorder="1" applyAlignment="1">
      <alignment horizontal="center" vertical="top" wrapText="1" readingOrder="1"/>
    </xf>
    <xf numFmtId="0" fontId="0" fillId="0" borderId="20" xfId="0" applyBorder="1" applyAlignment="1">
      <alignment horizontal="center" vertical="top" wrapText="1" readingOrder="1"/>
    </xf>
    <xf numFmtId="170" fontId="44" fillId="0" borderId="29" xfId="0" applyNumberFormat="1" applyFont="1" applyBorder="1" applyAlignment="1">
      <alignment horizontal="center" vertical="top" wrapText="1" readingOrder="1"/>
    </xf>
    <xf numFmtId="0" fontId="0" fillId="0" borderId="30" xfId="0" applyBorder="1" applyAlignment="1">
      <alignment horizontal="center" vertical="top" wrapText="1" readingOrder="1"/>
    </xf>
    <xf numFmtId="49" fontId="44" fillId="0" borderId="18" xfId="0" applyNumberFormat="1" applyFont="1" applyBorder="1" applyAlignment="1">
      <alignment horizontal="center" vertical="top" wrapText="1"/>
    </xf>
    <xf numFmtId="49" fontId="44" fillId="0" borderId="20" xfId="0" applyNumberFormat="1" applyFont="1" applyBorder="1" applyAlignment="1">
      <alignment horizontal="center" vertical="top" wrapText="1"/>
    </xf>
    <xf numFmtId="49" fontId="44" fillId="0" borderId="10" xfId="0" applyNumberFormat="1" applyFont="1" applyBorder="1" applyAlignment="1">
      <alignment horizontal="center" vertical="top" wrapText="1"/>
    </xf>
    <xf numFmtId="0" fontId="44" fillId="0" borderId="18" xfId="0" applyFont="1" applyBorder="1" applyAlignment="1">
      <alignment vertical="top" wrapText="1"/>
    </xf>
    <xf numFmtId="0" fontId="44" fillId="0" borderId="20" xfId="0" applyFont="1" applyBorder="1" applyAlignment="1">
      <alignment vertical="top" wrapText="1"/>
    </xf>
    <xf numFmtId="0" fontId="44" fillId="0" borderId="30" xfId="0" applyFont="1" applyBorder="1" applyAlignment="1">
      <alignment horizontal="center" vertical="top" wrapText="1"/>
    </xf>
    <xf numFmtId="0" fontId="44" fillId="0" borderId="18" xfId="0" applyFont="1" applyBorder="1" applyAlignment="1">
      <alignment horizontal="center" vertical="top" wrapText="1" readingOrder="1"/>
    </xf>
    <xf numFmtId="0" fontId="0" fillId="0" borderId="20" xfId="0" applyBorder="1" applyAlignment="1">
      <alignment readingOrder="1"/>
    </xf>
    <xf numFmtId="0" fontId="0" fillId="0" borderId="19" xfId="0" applyBorder="1" applyAlignment="1">
      <alignment readingOrder="1"/>
    </xf>
    <xf numFmtId="0" fontId="0" fillId="0" borderId="18" xfId="0" applyBorder="1" applyAlignment="1">
      <alignment horizontal="center" vertical="top" wrapText="1"/>
    </xf>
    <xf numFmtId="0" fontId="44" fillId="0" borderId="20" xfId="0" applyFont="1" applyBorder="1" applyAlignment="1">
      <alignment horizontal="center" vertical="top" wrapText="1"/>
    </xf>
    <xf numFmtId="170" fontId="44" fillId="0" borderId="20" xfId="0" applyNumberFormat="1" applyFont="1" applyBorder="1" applyAlignment="1">
      <alignment horizontal="center" vertical="top" wrapText="1" readingOrder="1"/>
    </xf>
    <xf numFmtId="170" fontId="44" fillId="34" borderId="18" xfId="0" applyNumberFormat="1" applyFont="1" applyFill="1" applyBorder="1" applyAlignment="1">
      <alignment horizontal="center" vertical="top" wrapText="1" readingOrder="1"/>
    </xf>
    <xf numFmtId="170" fontId="44" fillId="34" borderId="20" xfId="0" applyNumberFormat="1" applyFont="1" applyFill="1" applyBorder="1" applyAlignment="1">
      <alignment horizontal="center" vertical="top" wrapText="1" readingOrder="1"/>
    </xf>
    <xf numFmtId="170" fontId="44" fillId="33" borderId="18" xfId="0" applyNumberFormat="1" applyFont="1" applyFill="1" applyBorder="1" applyAlignment="1">
      <alignment horizontal="center" vertical="top" wrapText="1" readingOrder="1"/>
    </xf>
    <xf numFmtId="0" fontId="0" fillId="33" borderId="20" xfId="0" applyFill="1" applyBorder="1" applyAlignment="1">
      <alignment horizontal="center" vertical="top" wrapText="1" readingOrder="1"/>
    </xf>
    <xf numFmtId="170" fontId="44" fillId="33" borderId="18" xfId="0" applyNumberFormat="1" applyFont="1" applyFill="1" applyBorder="1" applyAlignment="1">
      <alignment horizontal="center" vertical="center" wrapText="1" readingOrder="1"/>
    </xf>
    <xf numFmtId="170" fontId="44" fillId="33" borderId="20" xfId="0" applyNumberFormat="1" applyFont="1" applyFill="1" applyBorder="1" applyAlignment="1">
      <alignment horizontal="center" vertical="center" wrapText="1" readingOrder="1"/>
    </xf>
    <xf numFmtId="170" fontId="44" fillId="34" borderId="18" xfId="0" applyNumberFormat="1" applyFont="1" applyFill="1" applyBorder="1" applyAlignment="1">
      <alignment horizontal="center" vertical="center" wrapText="1" readingOrder="1"/>
    </xf>
    <xf numFmtId="170" fontId="44" fillId="34" borderId="20" xfId="0" applyNumberFormat="1" applyFont="1" applyFill="1" applyBorder="1" applyAlignment="1">
      <alignment horizontal="center" vertical="center" wrapText="1" readingOrder="1"/>
    </xf>
    <xf numFmtId="0" fontId="44" fillId="0" borderId="19" xfId="0" applyFont="1" applyBorder="1" applyAlignment="1">
      <alignment horizontal="center" vertical="center" wrapText="1"/>
    </xf>
    <xf numFmtId="170" fontId="44" fillId="0" borderId="19" xfId="0" applyNumberFormat="1" applyFont="1" applyBorder="1" applyAlignment="1">
      <alignment horizontal="center" vertical="center" wrapText="1" readingOrder="1"/>
    </xf>
    <xf numFmtId="170" fontId="44" fillId="33" borderId="19" xfId="0" applyNumberFormat="1" applyFont="1" applyFill="1" applyBorder="1" applyAlignment="1">
      <alignment horizontal="center" vertical="center" wrapText="1" readingOrder="1"/>
    </xf>
    <xf numFmtId="0" fontId="44" fillId="0" borderId="0" xfId="0" applyFont="1" applyBorder="1" applyAlignment="1">
      <alignment horizontal="right" vertical="top" wrapText="1" readingOrder="1"/>
    </xf>
    <xf numFmtId="0" fontId="45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 readingOrder="1"/>
    </xf>
    <xf numFmtId="0" fontId="43" fillId="0" borderId="21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vertical="top" wrapText="1" readingOrder="1"/>
    </xf>
    <xf numFmtId="0" fontId="0" fillId="0" borderId="19" xfId="0" applyBorder="1" applyAlignment="1">
      <alignment vertical="top" wrapText="1" readingOrder="1"/>
    </xf>
    <xf numFmtId="0" fontId="0" fillId="0" borderId="19" xfId="0" applyBorder="1" applyAlignment="1">
      <alignment horizontal="center" vertical="top" readingOrder="1"/>
    </xf>
    <xf numFmtId="49" fontId="44" fillId="0" borderId="29" xfId="0" applyNumberFormat="1" applyFont="1" applyBorder="1" applyAlignment="1">
      <alignment vertical="top" wrapText="1" readingOrder="1"/>
    </xf>
    <xf numFmtId="0" fontId="0" fillId="0" borderId="25" xfId="0" applyBorder="1" applyAlignment="1">
      <alignment wrapText="1" readingOrder="1"/>
    </xf>
    <xf numFmtId="49" fontId="44" fillId="0" borderId="29" xfId="0" applyNumberFormat="1" applyFont="1" applyBorder="1" applyAlignment="1">
      <alignment horizontal="left" vertical="top" wrapText="1" readingOrder="1"/>
    </xf>
    <xf numFmtId="0" fontId="0" fillId="0" borderId="30" xfId="0" applyBorder="1" applyAlignment="1">
      <alignment vertical="top" wrapText="1" readingOrder="1"/>
    </xf>
    <xf numFmtId="0" fontId="0" fillId="0" borderId="25" xfId="0" applyBorder="1" applyAlignment="1">
      <alignment vertical="top" wrapText="1" readingOrder="1"/>
    </xf>
    <xf numFmtId="0" fontId="0" fillId="0" borderId="20" xfId="0" applyBorder="1" applyAlignment="1">
      <alignment horizontal="center" vertical="top" readingOrder="1"/>
    </xf>
    <xf numFmtId="0" fontId="44" fillId="0" borderId="10" xfId="0" applyFont="1" applyBorder="1" applyAlignment="1">
      <alignment horizontal="center" vertical="top" wrapText="1" readingOrder="1"/>
    </xf>
    <xf numFmtId="0" fontId="0" fillId="0" borderId="10" xfId="0" applyBorder="1" applyAlignment="1">
      <alignment wrapText="1" readingOrder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 readingOrder="1"/>
    </xf>
    <xf numFmtId="49" fontId="44" fillId="0" borderId="10" xfId="0" applyNumberFormat="1" applyFont="1" applyBorder="1" applyAlignment="1">
      <alignment horizontal="center" vertical="top" readingOrder="1"/>
    </xf>
    <xf numFmtId="0" fontId="0" fillId="0" borderId="10" xfId="0" applyBorder="1" applyAlignment="1">
      <alignment horizontal="center" readingOrder="1"/>
    </xf>
    <xf numFmtId="0" fontId="0" fillId="0" borderId="19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readingOrder="1"/>
    </xf>
    <xf numFmtId="0" fontId="0" fillId="0" borderId="20" xfId="0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Q95"/>
  <sheetViews>
    <sheetView tabSelected="1" zoomScaleSheetLayoutView="100" workbookViewId="0" topLeftCell="A1">
      <pane ySplit="5" topLeftCell="A6" activePane="bottomLeft" state="frozen"/>
      <selection pane="topLeft" activeCell="A1" sqref="A1"/>
      <selection pane="bottomLeft" activeCell="L95" sqref="L95"/>
    </sheetView>
  </sheetViews>
  <sheetFormatPr defaultColWidth="19.7109375" defaultRowHeight="18.75" customHeight="1"/>
  <cols>
    <col min="1" max="1" width="5.28125" style="5" customWidth="1"/>
    <col min="2" max="2" width="30.57421875" style="1" customWidth="1"/>
    <col min="3" max="3" width="6.7109375" style="1" customWidth="1"/>
    <col min="4" max="5" width="8.00390625" style="6" customWidth="1"/>
    <col min="6" max="6" width="7.28125" style="6" customWidth="1"/>
    <col min="7" max="7" width="7.421875" style="6" customWidth="1"/>
    <col min="8" max="10" width="7.8515625" style="6" customWidth="1"/>
    <col min="11" max="11" width="27.28125" style="19" customWidth="1"/>
    <col min="12" max="12" width="7.00390625" style="6" customWidth="1"/>
    <col min="13" max="13" width="7.28125" style="6" customWidth="1"/>
    <col min="14" max="16" width="8.00390625" style="6" customWidth="1"/>
    <col min="17" max="17" width="19.421875" style="5" customWidth="1"/>
    <col min="18" max="16384" width="19.7109375" style="1" customWidth="1"/>
  </cols>
  <sheetData>
    <row r="1" spans="11:17" ht="40.5" customHeight="1">
      <c r="K1" s="197" t="s">
        <v>106</v>
      </c>
      <c r="L1" s="197"/>
      <c r="M1" s="197"/>
      <c r="N1" s="197"/>
      <c r="O1" s="197"/>
      <c r="P1" s="197"/>
      <c r="Q1" s="197"/>
    </row>
    <row r="2" spans="1:17" ht="39.75" customHeight="1">
      <c r="A2" s="198" t="s">
        <v>78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</row>
    <row r="3" ht="9.75" customHeight="1">
      <c r="Q3" s="18" t="s">
        <v>5</v>
      </c>
    </row>
    <row r="4" spans="1:17" s="4" customFormat="1" ht="40.5" customHeight="1">
      <c r="A4" s="199" t="s">
        <v>10</v>
      </c>
      <c r="B4" s="199" t="s">
        <v>9</v>
      </c>
      <c r="C4" s="199" t="s">
        <v>6</v>
      </c>
      <c r="D4" s="199" t="s">
        <v>7</v>
      </c>
      <c r="E4" s="200" t="s">
        <v>0</v>
      </c>
      <c r="F4" s="200"/>
      <c r="G4" s="200"/>
      <c r="H4" s="200"/>
      <c r="I4" s="200"/>
      <c r="J4" s="200"/>
      <c r="K4" s="201" t="s">
        <v>11</v>
      </c>
      <c r="L4" s="202"/>
      <c r="M4" s="202"/>
      <c r="N4" s="202"/>
      <c r="O4" s="202"/>
      <c r="P4" s="203"/>
      <c r="Q4" s="204" t="s">
        <v>8</v>
      </c>
    </row>
    <row r="5" spans="1:17" s="4" customFormat="1" ht="12" customHeight="1">
      <c r="A5" s="199"/>
      <c r="B5" s="199"/>
      <c r="C5" s="199"/>
      <c r="D5" s="199"/>
      <c r="E5" s="32" t="s">
        <v>1</v>
      </c>
      <c r="F5" s="32" t="s">
        <v>2</v>
      </c>
      <c r="G5" s="32" t="s">
        <v>3</v>
      </c>
      <c r="H5" s="32" t="s">
        <v>25</v>
      </c>
      <c r="I5" s="32" t="s">
        <v>72</v>
      </c>
      <c r="J5" s="32" t="s">
        <v>73</v>
      </c>
      <c r="K5" s="31" t="s">
        <v>4</v>
      </c>
      <c r="L5" s="31">
        <v>2014</v>
      </c>
      <c r="M5" s="31">
        <v>2015</v>
      </c>
      <c r="N5" s="31">
        <v>2016</v>
      </c>
      <c r="O5" s="31">
        <v>2017</v>
      </c>
      <c r="P5" s="31">
        <v>2018</v>
      </c>
      <c r="Q5" s="205"/>
    </row>
    <row r="6" spans="1:17" s="16" customFormat="1" ht="9.75" customHeight="1">
      <c r="A6" s="25">
        <v>1</v>
      </c>
      <c r="B6" s="25">
        <v>2</v>
      </c>
      <c r="C6" s="25">
        <v>3</v>
      </c>
      <c r="D6" s="25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25">
        <v>11</v>
      </c>
      <c r="L6" s="25">
        <v>12</v>
      </c>
      <c r="M6" s="25">
        <v>13</v>
      </c>
      <c r="N6" s="25">
        <v>14</v>
      </c>
      <c r="O6" s="25">
        <v>15</v>
      </c>
      <c r="P6" s="25">
        <v>16</v>
      </c>
      <c r="Q6" s="25">
        <v>17</v>
      </c>
    </row>
    <row r="7" spans="1:17" ht="24" customHeight="1">
      <c r="A7" s="24"/>
      <c r="B7" s="131" t="s">
        <v>62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</row>
    <row r="8" spans="1:17" ht="12" customHeight="1">
      <c r="A8" s="2">
        <v>1</v>
      </c>
      <c r="B8" s="131" t="s">
        <v>35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</row>
    <row r="9" spans="1:17" ht="20.25" customHeight="1">
      <c r="A9" s="159" t="s">
        <v>12</v>
      </c>
      <c r="B9" s="120" t="s">
        <v>82</v>
      </c>
      <c r="C9" s="180" t="s">
        <v>81</v>
      </c>
      <c r="D9" s="36" t="s">
        <v>87</v>
      </c>
      <c r="E9" s="37">
        <f aca="true" t="shared" si="0" ref="E9:J9">E10</f>
        <v>21505.5</v>
      </c>
      <c r="F9" s="37">
        <f t="shared" si="0"/>
        <v>5586.4</v>
      </c>
      <c r="G9" s="37">
        <f t="shared" si="0"/>
        <v>4421.599999999999</v>
      </c>
      <c r="H9" s="37">
        <f t="shared" si="0"/>
        <v>3832.5</v>
      </c>
      <c r="I9" s="37">
        <f t="shared" si="0"/>
        <v>3832.5</v>
      </c>
      <c r="J9" s="37">
        <f t="shared" si="0"/>
        <v>3832.5</v>
      </c>
      <c r="K9" s="120" t="s">
        <v>90</v>
      </c>
      <c r="L9" s="137" t="s">
        <v>88</v>
      </c>
      <c r="M9" s="137">
        <v>12.3</v>
      </c>
      <c r="N9" s="137">
        <v>18.3</v>
      </c>
      <c r="O9" s="137">
        <v>24.3</v>
      </c>
      <c r="P9" s="137">
        <v>30.3</v>
      </c>
      <c r="Q9" s="112" t="s">
        <v>34</v>
      </c>
    </row>
    <row r="10" spans="1:17" ht="13.5" customHeight="1">
      <c r="A10" s="206"/>
      <c r="B10" s="143"/>
      <c r="C10" s="181"/>
      <c r="D10" s="149" t="s">
        <v>13</v>
      </c>
      <c r="E10" s="148">
        <f>SUM(F10:J13)</f>
        <v>21505.5</v>
      </c>
      <c r="F10" s="148">
        <v>5586.4</v>
      </c>
      <c r="G10" s="190">
        <f>4804.9+48.7-432</f>
        <v>4421.599999999999</v>
      </c>
      <c r="H10" s="148">
        <v>3832.5</v>
      </c>
      <c r="I10" s="148">
        <v>3832.5</v>
      </c>
      <c r="J10" s="148">
        <v>3832.5</v>
      </c>
      <c r="K10" s="136"/>
      <c r="L10" s="138"/>
      <c r="M10" s="138"/>
      <c r="N10" s="138"/>
      <c r="O10" s="138"/>
      <c r="P10" s="138"/>
      <c r="Q10" s="143"/>
    </row>
    <row r="11" spans="1:17" ht="66.75" customHeight="1">
      <c r="A11" s="206"/>
      <c r="B11" s="143"/>
      <c r="C11" s="181"/>
      <c r="D11" s="167"/>
      <c r="E11" s="168"/>
      <c r="F11" s="168"/>
      <c r="G11" s="191"/>
      <c r="H11" s="168"/>
      <c r="I11" s="168"/>
      <c r="J11" s="168"/>
      <c r="K11" s="27" t="s">
        <v>91</v>
      </c>
      <c r="L11" s="43">
        <v>11.3</v>
      </c>
      <c r="M11" s="43">
        <v>11.3</v>
      </c>
      <c r="N11" s="43">
        <v>11.3</v>
      </c>
      <c r="O11" s="43">
        <v>11.1</v>
      </c>
      <c r="P11" s="43">
        <v>10.9</v>
      </c>
      <c r="Q11" s="143"/>
    </row>
    <row r="12" spans="1:17" ht="15" customHeight="1">
      <c r="A12" s="206"/>
      <c r="B12" s="143"/>
      <c r="C12" s="181"/>
      <c r="D12" s="167"/>
      <c r="E12" s="168"/>
      <c r="F12" s="168"/>
      <c r="G12" s="191"/>
      <c r="H12" s="168"/>
      <c r="I12" s="168"/>
      <c r="J12" s="168"/>
      <c r="K12" s="27" t="s">
        <v>92</v>
      </c>
      <c r="L12" s="44">
        <v>13</v>
      </c>
      <c r="M12" s="44">
        <v>15</v>
      </c>
      <c r="N12" s="44">
        <v>20</v>
      </c>
      <c r="O12" s="44">
        <v>25</v>
      </c>
      <c r="P12" s="44">
        <v>30</v>
      </c>
      <c r="Q12" s="143"/>
    </row>
    <row r="13" spans="1:17" ht="54" customHeight="1">
      <c r="A13" s="207"/>
      <c r="B13" s="136"/>
      <c r="C13" s="182"/>
      <c r="D13" s="194"/>
      <c r="E13" s="195"/>
      <c r="F13" s="195"/>
      <c r="G13" s="196"/>
      <c r="H13" s="195"/>
      <c r="I13" s="195"/>
      <c r="J13" s="195"/>
      <c r="K13" s="27" t="s">
        <v>93</v>
      </c>
      <c r="L13" s="43">
        <v>90.2</v>
      </c>
      <c r="M13" s="43">
        <v>89.4</v>
      </c>
      <c r="N13" s="43">
        <v>82.4</v>
      </c>
      <c r="O13" s="43">
        <v>100</v>
      </c>
      <c r="P13" s="43">
        <v>100</v>
      </c>
      <c r="Q13" s="136"/>
    </row>
    <row r="14" spans="1:17" ht="23.25" customHeight="1">
      <c r="A14" s="159" t="s">
        <v>36</v>
      </c>
      <c r="B14" s="120" t="s">
        <v>40</v>
      </c>
      <c r="C14" s="180" t="s">
        <v>80</v>
      </c>
      <c r="D14" s="36" t="s">
        <v>87</v>
      </c>
      <c r="E14" s="88">
        <f aca="true" t="shared" si="1" ref="E14:J14">E15</f>
        <v>8.5</v>
      </c>
      <c r="F14" s="88">
        <f t="shared" si="1"/>
        <v>0</v>
      </c>
      <c r="G14" s="88">
        <f t="shared" si="1"/>
        <v>2</v>
      </c>
      <c r="H14" s="88">
        <f t="shared" si="1"/>
        <v>2.1</v>
      </c>
      <c r="I14" s="88">
        <f t="shared" si="1"/>
        <v>2.2</v>
      </c>
      <c r="J14" s="88">
        <f t="shared" si="1"/>
        <v>2.2</v>
      </c>
      <c r="K14" s="99" t="s">
        <v>41</v>
      </c>
      <c r="L14" s="97">
        <v>0</v>
      </c>
      <c r="M14" s="97">
        <v>1</v>
      </c>
      <c r="N14" s="97">
        <v>1</v>
      </c>
      <c r="O14" s="97">
        <v>1</v>
      </c>
      <c r="P14" s="97">
        <v>1</v>
      </c>
      <c r="Q14" s="99" t="s">
        <v>34</v>
      </c>
    </row>
    <row r="15" spans="1:17" ht="14.25" customHeight="1">
      <c r="A15" s="206"/>
      <c r="B15" s="143"/>
      <c r="C15" s="181"/>
      <c r="D15" s="149" t="s">
        <v>14</v>
      </c>
      <c r="E15" s="148">
        <f>SUM(F15:J16)</f>
        <v>8.5</v>
      </c>
      <c r="F15" s="148">
        <f>14.4-14.4</f>
        <v>0</v>
      </c>
      <c r="G15" s="190">
        <v>2</v>
      </c>
      <c r="H15" s="192">
        <f>2.2-0.1</f>
        <v>2.1</v>
      </c>
      <c r="I15" s="148">
        <v>2.2</v>
      </c>
      <c r="J15" s="148">
        <v>2.2</v>
      </c>
      <c r="K15" s="100"/>
      <c r="L15" s="100"/>
      <c r="M15" s="100"/>
      <c r="N15" s="100"/>
      <c r="O15" s="100"/>
      <c r="P15" s="100"/>
      <c r="Q15" s="100"/>
    </row>
    <row r="16" spans="1:17" ht="10.5" customHeight="1">
      <c r="A16" s="207"/>
      <c r="B16" s="143"/>
      <c r="C16" s="181"/>
      <c r="D16" s="167"/>
      <c r="E16" s="168"/>
      <c r="F16" s="168"/>
      <c r="G16" s="191"/>
      <c r="H16" s="193"/>
      <c r="I16" s="168"/>
      <c r="J16" s="168"/>
      <c r="K16" s="98"/>
      <c r="L16" s="98"/>
      <c r="M16" s="98"/>
      <c r="N16" s="98"/>
      <c r="O16" s="98"/>
      <c r="P16" s="98"/>
      <c r="Q16" s="98"/>
    </row>
    <row r="17" spans="1:17" ht="21.75" customHeight="1">
      <c r="A17" s="159" t="s">
        <v>38</v>
      </c>
      <c r="B17" s="120" t="s">
        <v>37</v>
      </c>
      <c r="C17" s="180" t="s">
        <v>81</v>
      </c>
      <c r="D17" s="67" t="s">
        <v>87</v>
      </c>
      <c r="E17" s="65">
        <f>E18+E19+E20</f>
        <v>11855.900000000001</v>
      </c>
      <c r="F17" s="65">
        <f>F18+F19</f>
        <v>2416.6</v>
      </c>
      <c r="G17" s="65">
        <f>G18+G19+G20</f>
        <v>2272.3</v>
      </c>
      <c r="H17" s="65">
        <f>H18+H19</f>
        <v>2359.2</v>
      </c>
      <c r="I17" s="65">
        <f>I18+I19</f>
        <v>2403.9</v>
      </c>
      <c r="J17" s="65">
        <f>J18+J19</f>
        <v>2403.9</v>
      </c>
      <c r="K17" s="99" t="s">
        <v>94</v>
      </c>
      <c r="L17" s="123" t="s">
        <v>89</v>
      </c>
      <c r="M17" s="123" t="s">
        <v>89</v>
      </c>
      <c r="N17" s="123" t="s">
        <v>89</v>
      </c>
      <c r="O17" s="123" t="s">
        <v>89</v>
      </c>
      <c r="P17" s="123" t="s">
        <v>89</v>
      </c>
      <c r="Q17" s="35"/>
    </row>
    <row r="18" spans="1:17" ht="27" customHeight="1">
      <c r="A18" s="206"/>
      <c r="B18" s="208"/>
      <c r="C18" s="181"/>
      <c r="D18" s="25" t="s">
        <v>14</v>
      </c>
      <c r="E18" s="17">
        <f>SUM(F18:J18)</f>
        <v>3909.6000000000004</v>
      </c>
      <c r="F18" s="21">
        <v>788.9</v>
      </c>
      <c r="G18" s="17">
        <f>719.6-63</f>
        <v>656.6</v>
      </c>
      <c r="H18" s="57">
        <f>842.2-35.7</f>
        <v>806.5</v>
      </c>
      <c r="I18" s="57">
        <f>864.3-35.5</f>
        <v>828.8</v>
      </c>
      <c r="J18" s="57">
        <f>864.3-35.5</f>
        <v>828.8</v>
      </c>
      <c r="K18" s="100"/>
      <c r="L18" s="124"/>
      <c r="M18" s="124"/>
      <c r="N18" s="124"/>
      <c r="O18" s="124"/>
      <c r="P18" s="124"/>
      <c r="Q18" s="29" t="s">
        <v>34</v>
      </c>
    </row>
    <row r="19" spans="1:17" ht="30.75" customHeight="1">
      <c r="A19" s="206"/>
      <c r="B19" s="208"/>
      <c r="C19" s="181"/>
      <c r="D19" s="25" t="s">
        <v>14</v>
      </c>
      <c r="E19" s="17">
        <f>SUM(F19:J19)</f>
        <v>7883.300000000001</v>
      </c>
      <c r="F19" s="17">
        <f>1552.7+75</f>
        <v>1627.7</v>
      </c>
      <c r="G19" s="17">
        <v>1552.7</v>
      </c>
      <c r="H19" s="57">
        <f>1652.7-100</f>
        <v>1552.7</v>
      </c>
      <c r="I19" s="57">
        <f>1672.7-97.6</f>
        <v>1575.1000000000001</v>
      </c>
      <c r="J19" s="57">
        <f>1672.7-97.6</f>
        <v>1575.1000000000001</v>
      </c>
      <c r="K19" s="100"/>
      <c r="L19" s="124"/>
      <c r="M19" s="124"/>
      <c r="N19" s="124"/>
      <c r="O19" s="124"/>
      <c r="P19" s="124"/>
      <c r="Q19" s="30" t="s">
        <v>43</v>
      </c>
    </row>
    <row r="20" spans="1:17" ht="30.75" customHeight="1">
      <c r="A20" s="207"/>
      <c r="B20" s="209"/>
      <c r="C20" s="182"/>
      <c r="D20" s="46" t="s">
        <v>14</v>
      </c>
      <c r="E20" s="47">
        <f>SUM(F20:J20)</f>
        <v>63</v>
      </c>
      <c r="F20" s="48">
        <v>0</v>
      </c>
      <c r="G20" s="51">
        <v>63</v>
      </c>
      <c r="H20" s="48">
        <v>0</v>
      </c>
      <c r="I20" s="48">
        <v>0</v>
      </c>
      <c r="J20" s="48">
        <v>0</v>
      </c>
      <c r="K20" s="98"/>
      <c r="L20" s="98"/>
      <c r="M20" s="98"/>
      <c r="N20" s="98"/>
      <c r="O20" s="98"/>
      <c r="P20" s="98"/>
      <c r="Q20" s="52" t="s">
        <v>104</v>
      </c>
    </row>
    <row r="21" spans="1:17" ht="23.25" customHeight="1">
      <c r="A21" s="159" t="s">
        <v>39</v>
      </c>
      <c r="B21" s="120" t="s">
        <v>84</v>
      </c>
      <c r="C21" s="180" t="s">
        <v>81</v>
      </c>
      <c r="D21" s="67" t="s">
        <v>87</v>
      </c>
      <c r="E21" s="89">
        <f aca="true" t="shared" si="2" ref="E21:J21">E22</f>
        <v>47051</v>
      </c>
      <c r="F21" s="89">
        <f t="shared" si="2"/>
        <v>10977.6</v>
      </c>
      <c r="G21" s="89">
        <f t="shared" si="2"/>
        <v>10010.599999999999</v>
      </c>
      <c r="H21" s="89">
        <f t="shared" si="2"/>
        <v>8021</v>
      </c>
      <c r="I21" s="89">
        <f t="shared" si="2"/>
        <v>9020.9</v>
      </c>
      <c r="J21" s="89">
        <f t="shared" si="2"/>
        <v>9020.9</v>
      </c>
      <c r="K21" s="120" t="s">
        <v>24</v>
      </c>
      <c r="L21" s="97">
        <v>100</v>
      </c>
      <c r="M21" s="97">
        <v>100</v>
      </c>
      <c r="N21" s="97">
        <v>100</v>
      </c>
      <c r="O21" s="97">
        <v>100</v>
      </c>
      <c r="P21" s="97">
        <v>100</v>
      </c>
      <c r="Q21" s="99" t="s">
        <v>43</v>
      </c>
    </row>
    <row r="22" spans="1:17" ht="24" customHeight="1">
      <c r="A22" s="206"/>
      <c r="B22" s="143"/>
      <c r="C22" s="181"/>
      <c r="D22" s="158" t="s">
        <v>13</v>
      </c>
      <c r="E22" s="170">
        <f>SUM(F22:J25)</f>
        <v>47051</v>
      </c>
      <c r="F22" s="170">
        <f>12241.1-1263.5</f>
        <v>10977.6</v>
      </c>
      <c r="G22" s="186">
        <f>9020.9+949.4+40.3</f>
        <v>10010.599999999999</v>
      </c>
      <c r="H22" s="170">
        <f>8020.9+0.1</f>
        <v>8021</v>
      </c>
      <c r="I22" s="170">
        <v>9020.9</v>
      </c>
      <c r="J22" s="170">
        <v>9020.9</v>
      </c>
      <c r="K22" s="122"/>
      <c r="L22" s="98"/>
      <c r="M22" s="98"/>
      <c r="N22" s="98"/>
      <c r="O22" s="98"/>
      <c r="P22" s="98"/>
      <c r="Q22" s="100"/>
    </row>
    <row r="23" spans="1:17" ht="57" customHeight="1">
      <c r="A23" s="206"/>
      <c r="B23" s="143"/>
      <c r="C23" s="181"/>
      <c r="D23" s="184"/>
      <c r="E23" s="185"/>
      <c r="F23" s="185"/>
      <c r="G23" s="187"/>
      <c r="H23" s="185"/>
      <c r="I23" s="185"/>
      <c r="J23" s="185"/>
      <c r="K23" s="27" t="s">
        <v>95</v>
      </c>
      <c r="L23" s="15">
        <v>80</v>
      </c>
      <c r="M23" s="15">
        <v>83</v>
      </c>
      <c r="N23" s="15">
        <v>90</v>
      </c>
      <c r="O23" s="15">
        <v>100</v>
      </c>
      <c r="P23" s="15">
        <v>100</v>
      </c>
      <c r="Q23" s="100"/>
    </row>
    <row r="24" spans="1:17" ht="56.25" customHeight="1">
      <c r="A24" s="206"/>
      <c r="B24" s="143"/>
      <c r="C24" s="181"/>
      <c r="D24" s="184"/>
      <c r="E24" s="185"/>
      <c r="F24" s="185"/>
      <c r="G24" s="187"/>
      <c r="H24" s="185"/>
      <c r="I24" s="185"/>
      <c r="J24" s="185"/>
      <c r="K24" s="26" t="s">
        <v>85</v>
      </c>
      <c r="L24" s="15">
        <v>25</v>
      </c>
      <c r="M24" s="15">
        <v>25</v>
      </c>
      <c r="N24" s="15">
        <v>25</v>
      </c>
      <c r="O24" s="15">
        <v>25</v>
      </c>
      <c r="P24" s="15">
        <v>25</v>
      </c>
      <c r="Q24" s="100"/>
    </row>
    <row r="25" spans="1:17" ht="39" customHeight="1">
      <c r="A25" s="207"/>
      <c r="B25" s="136"/>
      <c r="C25" s="182"/>
      <c r="D25" s="184"/>
      <c r="E25" s="185"/>
      <c r="F25" s="185"/>
      <c r="G25" s="187"/>
      <c r="H25" s="185"/>
      <c r="I25" s="185"/>
      <c r="J25" s="185"/>
      <c r="K25" s="26" t="s">
        <v>86</v>
      </c>
      <c r="L25" s="15">
        <v>90</v>
      </c>
      <c r="M25" s="15">
        <v>90</v>
      </c>
      <c r="N25" s="15">
        <v>90</v>
      </c>
      <c r="O25" s="15">
        <v>90</v>
      </c>
      <c r="P25" s="15">
        <v>90</v>
      </c>
      <c r="Q25" s="98"/>
    </row>
    <row r="26" spans="1:17" ht="26.25" customHeight="1">
      <c r="A26" s="159" t="s">
        <v>79</v>
      </c>
      <c r="B26" s="120" t="s">
        <v>83</v>
      </c>
      <c r="C26" s="180" t="s">
        <v>80</v>
      </c>
      <c r="D26" s="67" t="s">
        <v>87</v>
      </c>
      <c r="E26" s="90">
        <f aca="true" t="shared" si="3" ref="E26:J26">E27</f>
        <v>4114.799999999999</v>
      </c>
      <c r="F26" s="90">
        <f t="shared" si="3"/>
        <v>0</v>
      </c>
      <c r="G26" s="90">
        <f t="shared" si="3"/>
        <v>432</v>
      </c>
      <c r="H26" s="90">
        <f t="shared" si="3"/>
        <v>1227.6</v>
      </c>
      <c r="I26" s="90">
        <f t="shared" si="3"/>
        <v>1227.6</v>
      </c>
      <c r="J26" s="90">
        <f t="shared" si="3"/>
        <v>1227.6</v>
      </c>
      <c r="K26" s="49"/>
      <c r="L26" s="50"/>
      <c r="M26" s="50"/>
      <c r="N26" s="50"/>
      <c r="O26" s="50"/>
      <c r="P26" s="50"/>
      <c r="Q26" s="108" t="s">
        <v>104</v>
      </c>
    </row>
    <row r="27" spans="1:17" ht="42" customHeight="1">
      <c r="A27" s="206"/>
      <c r="B27" s="143"/>
      <c r="C27" s="181"/>
      <c r="D27" s="115" t="s">
        <v>13</v>
      </c>
      <c r="E27" s="170">
        <f>F27+G27+H27+I27+J27</f>
        <v>4114.799999999999</v>
      </c>
      <c r="F27" s="170">
        <v>0</v>
      </c>
      <c r="G27" s="188">
        <v>432</v>
      </c>
      <c r="H27" s="170">
        <v>1227.6</v>
      </c>
      <c r="I27" s="170">
        <v>1227.6</v>
      </c>
      <c r="J27" s="172">
        <v>1227.6</v>
      </c>
      <c r="K27" s="53" t="s">
        <v>105</v>
      </c>
      <c r="L27" s="54">
        <v>0</v>
      </c>
      <c r="M27" s="54" t="s">
        <v>89</v>
      </c>
      <c r="N27" s="54" t="s">
        <v>89</v>
      </c>
      <c r="O27" s="54" t="s">
        <v>89</v>
      </c>
      <c r="P27" s="54" t="s">
        <v>89</v>
      </c>
      <c r="Q27" s="109"/>
    </row>
    <row r="28" spans="1:17" ht="61.5" customHeight="1" thickBot="1">
      <c r="A28" s="207"/>
      <c r="B28" s="136"/>
      <c r="C28" s="182"/>
      <c r="D28" s="183"/>
      <c r="E28" s="171"/>
      <c r="F28" s="171"/>
      <c r="G28" s="189"/>
      <c r="H28" s="171"/>
      <c r="I28" s="171"/>
      <c r="J28" s="173"/>
      <c r="K28" s="53" t="s">
        <v>93</v>
      </c>
      <c r="L28" s="54" t="s">
        <v>96</v>
      </c>
      <c r="M28" s="54" t="s">
        <v>96</v>
      </c>
      <c r="N28" s="54" t="s">
        <v>97</v>
      </c>
      <c r="O28" s="54" t="s">
        <v>89</v>
      </c>
      <c r="P28" s="54" t="s">
        <v>89</v>
      </c>
      <c r="Q28" s="110"/>
    </row>
    <row r="29" spans="1:17" ht="15.75" customHeight="1">
      <c r="A29" s="174"/>
      <c r="B29" s="177" t="s">
        <v>42</v>
      </c>
      <c r="C29" s="179"/>
      <c r="D29" s="14" t="s">
        <v>15</v>
      </c>
      <c r="E29" s="132">
        <f>SUM(F29:J30)</f>
        <v>84535.69999999998</v>
      </c>
      <c r="F29" s="134">
        <f>SUM(F31:F32)</f>
        <v>18980.6</v>
      </c>
      <c r="G29" s="132">
        <f>SUM(G31:G32)</f>
        <v>17138.499999999996</v>
      </c>
      <c r="H29" s="132">
        <f>SUM(H31:H32)</f>
        <v>15442.4</v>
      </c>
      <c r="I29" s="132">
        <f>SUM(I31:I32)</f>
        <v>16487.1</v>
      </c>
      <c r="J29" s="125">
        <f>SUM(J31:J32)</f>
        <v>16487.1</v>
      </c>
      <c r="K29" s="95"/>
      <c r="L29" s="99"/>
      <c r="M29" s="99"/>
      <c r="N29" s="99"/>
      <c r="O29" s="99"/>
      <c r="P29" s="99"/>
      <c r="Q29" s="152"/>
    </row>
    <row r="30" spans="1:17" ht="13.5" customHeight="1">
      <c r="A30" s="175"/>
      <c r="B30" s="178"/>
      <c r="C30" s="179"/>
      <c r="D30" s="13" t="s">
        <v>16</v>
      </c>
      <c r="E30" s="133"/>
      <c r="F30" s="135"/>
      <c r="G30" s="133"/>
      <c r="H30" s="133"/>
      <c r="I30" s="133"/>
      <c r="J30" s="126"/>
      <c r="K30" s="95"/>
      <c r="L30" s="150"/>
      <c r="M30" s="150"/>
      <c r="N30" s="150"/>
      <c r="O30" s="150"/>
      <c r="P30" s="150"/>
      <c r="Q30" s="152"/>
    </row>
    <row r="31" spans="1:17" ht="14.25" customHeight="1">
      <c r="A31" s="175"/>
      <c r="B31" s="178"/>
      <c r="C31" s="179"/>
      <c r="D31" s="11" t="s">
        <v>13</v>
      </c>
      <c r="E31" s="57">
        <f>SUM(F31:J31)</f>
        <v>72671.29999999999</v>
      </c>
      <c r="F31" s="56">
        <f>SUM(F10,F22)+F27</f>
        <v>16564</v>
      </c>
      <c r="G31" s="57">
        <f>SUM(G10,G22)+G27</f>
        <v>14864.199999999997</v>
      </c>
      <c r="H31" s="57">
        <f>SUM(H10,H22)+H27</f>
        <v>13081.1</v>
      </c>
      <c r="I31" s="57">
        <f>SUM(I10,I22)+I27</f>
        <v>14081</v>
      </c>
      <c r="J31" s="62">
        <f>SUM(J10,J22)+J27</f>
        <v>14081</v>
      </c>
      <c r="K31" s="95"/>
      <c r="L31" s="150"/>
      <c r="M31" s="150"/>
      <c r="N31" s="150"/>
      <c r="O31" s="150"/>
      <c r="P31" s="150"/>
      <c r="Q31" s="152"/>
    </row>
    <row r="32" spans="1:17" ht="13.5" customHeight="1" thickBot="1">
      <c r="A32" s="176"/>
      <c r="B32" s="166"/>
      <c r="C32" s="130"/>
      <c r="D32" s="12" t="s">
        <v>14</v>
      </c>
      <c r="E32" s="9">
        <f aca="true" t="shared" si="4" ref="E32:J32">SUM(E15:E17)</f>
        <v>11864.400000000001</v>
      </c>
      <c r="F32" s="9">
        <f t="shared" si="4"/>
        <v>2416.6</v>
      </c>
      <c r="G32" s="9">
        <f t="shared" si="4"/>
        <v>2274.3</v>
      </c>
      <c r="H32" s="9">
        <f t="shared" si="4"/>
        <v>2361.2999999999997</v>
      </c>
      <c r="I32" s="9">
        <f t="shared" si="4"/>
        <v>2406.1</v>
      </c>
      <c r="J32" s="10">
        <f t="shared" si="4"/>
        <v>2406.1</v>
      </c>
      <c r="K32" s="127"/>
      <c r="L32" s="151"/>
      <c r="M32" s="151"/>
      <c r="N32" s="151"/>
      <c r="O32" s="151"/>
      <c r="P32" s="151"/>
      <c r="Q32" s="152"/>
    </row>
    <row r="33" spans="1:17" ht="18" customHeight="1">
      <c r="A33" s="3" t="s">
        <v>17</v>
      </c>
      <c r="B33" s="154" t="s">
        <v>49</v>
      </c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6"/>
    </row>
    <row r="34" spans="1:17" ht="22.5" customHeight="1">
      <c r="A34" s="159" t="s">
        <v>18</v>
      </c>
      <c r="B34" s="211" t="s">
        <v>50</v>
      </c>
      <c r="C34" s="217" t="s">
        <v>81</v>
      </c>
      <c r="D34" s="67" t="s">
        <v>87</v>
      </c>
      <c r="E34" s="89">
        <f aca="true" t="shared" si="5" ref="E34:J34">E35</f>
        <v>373.7</v>
      </c>
      <c r="F34" s="89">
        <f t="shared" si="5"/>
        <v>373.7</v>
      </c>
      <c r="G34" s="89">
        <f t="shared" si="5"/>
        <v>0</v>
      </c>
      <c r="H34" s="89">
        <f t="shared" si="5"/>
        <v>0</v>
      </c>
      <c r="I34" s="89">
        <f t="shared" si="5"/>
        <v>0</v>
      </c>
      <c r="J34" s="89">
        <f t="shared" si="5"/>
        <v>0</v>
      </c>
      <c r="K34" s="120" t="s">
        <v>26</v>
      </c>
      <c r="L34" s="97">
        <v>1</v>
      </c>
      <c r="M34" s="97">
        <v>0</v>
      </c>
      <c r="N34" s="97">
        <v>0</v>
      </c>
      <c r="O34" s="97">
        <v>0</v>
      </c>
      <c r="P34" s="97">
        <v>0</v>
      </c>
      <c r="Q34" s="99" t="s">
        <v>32</v>
      </c>
    </row>
    <row r="35" spans="1:17" ht="23.25" customHeight="1">
      <c r="A35" s="161"/>
      <c r="B35" s="212"/>
      <c r="C35" s="218"/>
      <c r="D35" s="25" t="s">
        <v>13</v>
      </c>
      <c r="E35" s="17">
        <f>SUM(F35:J35)</f>
        <v>373.7</v>
      </c>
      <c r="F35" s="17">
        <v>373.7</v>
      </c>
      <c r="G35" s="17">
        <v>0</v>
      </c>
      <c r="H35" s="17">
        <v>0</v>
      </c>
      <c r="I35" s="17">
        <v>0</v>
      </c>
      <c r="J35" s="17">
        <v>0</v>
      </c>
      <c r="K35" s="169"/>
      <c r="L35" s="111"/>
      <c r="M35" s="111"/>
      <c r="N35" s="111"/>
      <c r="O35" s="111"/>
      <c r="P35" s="111"/>
      <c r="Q35" s="100"/>
    </row>
    <row r="36" spans="1:17" ht="23.25" customHeight="1">
      <c r="A36" s="159" t="s">
        <v>48</v>
      </c>
      <c r="B36" s="213" t="s">
        <v>51</v>
      </c>
      <c r="C36" s="218"/>
      <c r="D36" s="67" t="s">
        <v>87</v>
      </c>
      <c r="E36" s="89">
        <f aca="true" t="shared" si="6" ref="E36:J36">E37</f>
        <v>132.70000000000002</v>
      </c>
      <c r="F36" s="89">
        <f t="shared" si="6"/>
        <v>132.70000000000002</v>
      </c>
      <c r="G36" s="89">
        <f t="shared" si="6"/>
        <v>0</v>
      </c>
      <c r="H36" s="89">
        <f t="shared" si="6"/>
        <v>0</v>
      </c>
      <c r="I36" s="89">
        <f t="shared" si="6"/>
        <v>0</v>
      </c>
      <c r="J36" s="89">
        <f t="shared" si="6"/>
        <v>0</v>
      </c>
      <c r="K36" s="120" t="s">
        <v>27</v>
      </c>
      <c r="L36" s="97">
        <v>1</v>
      </c>
      <c r="M36" s="97">
        <v>0</v>
      </c>
      <c r="N36" s="97">
        <v>0</v>
      </c>
      <c r="O36" s="97">
        <v>0</v>
      </c>
      <c r="P36" s="97">
        <v>0</v>
      </c>
      <c r="Q36" s="100"/>
    </row>
    <row r="37" spans="1:17" ht="15.75" customHeight="1">
      <c r="A37" s="216"/>
      <c r="B37" s="214"/>
      <c r="C37" s="218"/>
      <c r="D37" s="149" t="s">
        <v>13</v>
      </c>
      <c r="E37" s="148">
        <f>SUM(F37:J38)</f>
        <v>132.70000000000002</v>
      </c>
      <c r="F37" s="148">
        <f>500-156.9-140+120-12.5-17.5-160.4</f>
        <v>132.70000000000002</v>
      </c>
      <c r="G37" s="148">
        <v>0</v>
      </c>
      <c r="H37" s="148">
        <v>0</v>
      </c>
      <c r="I37" s="148">
        <v>0</v>
      </c>
      <c r="J37" s="148">
        <v>0</v>
      </c>
      <c r="K37" s="121"/>
      <c r="L37" s="100"/>
      <c r="M37" s="100"/>
      <c r="N37" s="100"/>
      <c r="O37" s="100"/>
      <c r="P37" s="100"/>
      <c r="Q37" s="100"/>
    </row>
    <row r="38" spans="1:17" ht="6.75" customHeight="1" thickBot="1">
      <c r="A38" s="210"/>
      <c r="B38" s="215"/>
      <c r="C38" s="218"/>
      <c r="D38" s="167"/>
      <c r="E38" s="168"/>
      <c r="F38" s="168"/>
      <c r="G38" s="168"/>
      <c r="H38" s="168"/>
      <c r="I38" s="168"/>
      <c r="J38" s="168"/>
      <c r="K38" s="122"/>
      <c r="L38" s="98"/>
      <c r="M38" s="98"/>
      <c r="N38" s="98"/>
      <c r="O38" s="98"/>
      <c r="P38" s="98"/>
      <c r="Q38" s="98"/>
    </row>
    <row r="39" spans="1:17" ht="11.25" customHeight="1">
      <c r="A39" s="115"/>
      <c r="B39" s="166" t="s">
        <v>74</v>
      </c>
      <c r="C39" s="130"/>
      <c r="D39" s="14" t="s">
        <v>15</v>
      </c>
      <c r="E39" s="134">
        <f>SUM(F39:J40)</f>
        <v>506.4</v>
      </c>
      <c r="F39" s="134">
        <f>SUM(F41)</f>
        <v>506.4</v>
      </c>
      <c r="G39" s="134">
        <f>SUM(G35)</f>
        <v>0</v>
      </c>
      <c r="H39" s="134">
        <f>SUM(H35)</f>
        <v>0</v>
      </c>
      <c r="I39" s="134">
        <f>SUM(I35)</f>
        <v>0</v>
      </c>
      <c r="J39" s="141">
        <f>SUM(J35)</f>
        <v>0</v>
      </c>
      <c r="K39" s="128"/>
      <c r="L39" s="114"/>
      <c r="M39" s="114"/>
      <c r="N39" s="114"/>
      <c r="O39" s="114"/>
      <c r="P39" s="114"/>
      <c r="Q39" s="115"/>
    </row>
    <row r="40" spans="1:17" ht="11.25" customHeight="1">
      <c r="A40" s="115"/>
      <c r="B40" s="131"/>
      <c r="C40" s="130"/>
      <c r="D40" s="13" t="s">
        <v>16</v>
      </c>
      <c r="E40" s="135"/>
      <c r="F40" s="135"/>
      <c r="G40" s="135"/>
      <c r="H40" s="135"/>
      <c r="I40" s="135"/>
      <c r="J40" s="142"/>
      <c r="K40" s="128"/>
      <c r="L40" s="114"/>
      <c r="M40" s="114"/>
      <c r="N40" s="114"/>
      <c r="O40" s="114"/>
      <c r="P40" s="114"/>
      <c r="Q40" s="115"/>
    </row>
    <row r="41" spans="1:17" ht="11.25" customHeight="1">
      <c r="A41" s="115"/>
      <c r="B41" s="131"/>
      <c r="C41" s="130"/>
      <c r="D41" s="11" t="s">
        <v>13</v>
      </c>
      <c r="E41" s="17">
        <f>SUM(F41:J41)</f>
        <v>506.4</v>
      </c>
      <c r="F41" s="17">
        <f>SUM(F35:F36)</f>
        <v>506.4</v>
      </c>
      <c r="G41" s="17">
        <f>SUM(G35)</f>
        <v>0</v>
      </c>
      <c r="H41" s="17">
        <f>SUM(H35)</f>
        <v>0</v>
      </c>
      <c r="I41" s="17">
        <f>SUM(I35)</f>
        <v>0</v>
      </c>
      <c r="J41" s="8">
        <f>SUM(J35)</f>
        <v>0</v>
      </c>
      <c r="K41" s="128"/>
      <c r="L41" s="114"/>
      <c r="M41" s="114"/>
      <c r="N41" s="114"/>
      <c r="O41" s="114"/>
      <c r="P41" s="114"/>
      <c r="Q41" s="115"/>
    </row>
    <row r="42" spans="1:17" ht="12.75" customHeight="1" thickBot="1">
      <c r="A42" s="115"/>
      <c r="B42" s="131"/>
      <c r="C42" s="130"/>
      <c r="D42" s="12" t="s">
        <v>14</v>
      </c>
      <c r="E42" s="9">
        <f>SUM(F42:J42)</f>
        <v>0</v>
      </c>
      <c r="F42" s="9">
        <v>0</v>
      </c>
      <c r="G42" s="9">
        <v>0</v>
      </c>
      <c r="H42" s="9">
        <v>0</v>
      </c>
      <c r="I42" s="9">
        <v>0</v>
      </c>
      <c r="J42" s="10">
        <v>0</v>
      </c>
      <c r="K42" s="128"/>
      <c r="L42" s="114"/>
      <c r="M42" s="114"/>
      <c r="N42" s="114"/>
      <c r="O42" s="114"/>
      <c r="P42" s="114"/>
      <c r="Q42" s="115"/>
    </row>
    <row r="43" spans="1:17" ht="14.25" customHeight="1">
      <c r="A43" s="3" t="s">
        <v>19</v>
      </c>
      <c r="B43" s="116" t="s">
        <v>57</v>
      </c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8"/>
    </row>
    <row r="44" spans="1:17" ht="22.5" customHeight="1">
      <c r="A44" s="159" t="s">
        <v>20</v>
      </c>
      <c r="B44" s="153" t="s">
        <v>28</v>
      </c>
      <c r="C44" s="115" t="s">
        <v>80</v>
      </c>
      <c r="D44" s="67" t="s">
        <v>87</v>
      </c>
      <c r="E44" s="65">
        <f aca="true" t="shared" si="7" ref="E44:J44">E45+E47</f>
        <v>1315</v>
      </c>
      <c r="F44" s="65">
        <f t="shared" si="7"/>
        <v>263</v>
      </c>
      <c r="G44" s="65">
        <f t="shared" si="7"/>
        <v>263</v>
      </c>
      <c r="H44" s="65">
        <f t="shared" si="7"/>
        <v>263</v>
      </c>
      <c r="I44" s="65">
        <f t="shared" si="7"/>
        <v>263</v>
      </c>
      <c r="J44" s="65">
        <f t="shared" si="7"/>
        <v>263</v>
      </c>
      <c r="K44" s="39"/>
      <c r="L44" s="39"/>
      <c r="M44" s="39"/>
      <c r="N44" s="39"/>
      <c r="O44" s="39"/>
      <c r="P44" s="39"/>
      <c r="Q44" s="39"/>
    </row>
    <row r="45" spans="1:17" ht="24" customHeight="1">
      <c r="A45" s="160"/>
      <c r="B45" s="163"/>
      <c r="C45" s="162"/>
      <c r="D45" s="114" t="s">
        <v>13</v>
      </c>
      <c r="E45" s="147">
        <f>SUM(F45:J45)</f>
        <v>1287</v>
      </c>
      <c r="F45" s="147">
        <f>200-15+50</f>
        <v>235</v>
      </c>
      <c r="G45" s="147">
        <f>200+50-15+28</f>
        <v>263</v>
      </c>
      <c r="H45" s="147">
        <f>200+50-15+28</f>
        <v>263</v>
      </c>
      <c r="I45" s="147">
        <f>200+50-15+28</f>
        <v>263</v>
      </c>
      <c r="J45" s="147">
        <f>200+50-15+28</f>
        <v>263</v>
      </c>
      <c r="K45" s="20" t="s">
        <v>29</v>
      </c>
      <c r="L45" s="15">
        <v>25</v>
      </c>
      <c r="M45" s="15">
        <v>25</v>
      </c>
      <c r="N45" s="15">
        <v>25</v>
      </c>
      <c r="O45" s="15">
        <v>25</v>
      </c>
      <c r="P45" s="15">
        <v>25</v>
      </c>
      <c r="Q45" s="112" t="s">
        <v>34</v>
      </c>
    </row>
    <row r="46" spans="1:17" ht="3" customHeight="1" hidden="1">
      <c r="A46" s="160"/>
      <c r="B46" s="163"/>
      <c r="C46" s="162"/>
      <c r="D46" s="114"/>
      <c r="E46" s="147"/>
      <c r="F46" s="147"/>
      <c r="G46" s="147"/>
      <c r="H46" s="147"/>
      <c r="I46" s="147"/>
      <c r="J46" s="147"/>
      <c r="K46" s="164" t="s">
        <v>98</v>
      </c>
      <c r="L46" s="97">
        <v>1500</v>
      </c>
      <c r="M46" s="97">
        <v>1500</v>
      </c>
      <c r="N46" s="97">
        <v>1500</v>
      </c>
      <c r="O46" s="97">
        <v>1500</v>
      </c>
      <c r="P46" s="97">
        <v>1500</v>
      </c>
      <c r="Q46" s="113"/>
    </row>
    <row r="47" spans="1:17" ht="23.25" customHeight="1">
      <c r="A47" s="161"/>
      <c r="B47" s="163"/>
      <c r="C47" s="162"/>
      <c r="D47" s="33" t="s">
        <v>13</v>
      </c>
      <c r="E47" s="17">
        <f aca="true" t="shared" si="8" ref="E47:E60">SUM(F47:J47)</f>
        <v>28</v>
      </c>
      <c r="F47" s="17">
        <v>28</v>
      </c>
      <c r="G47" s="17">
        <v>0</v>
      </c>
      <c r="H47" s="17">
        <v>0</v>
      </c>
      <c r="I47" s="17">
        <v>0</v>
      </c>
      <c r="J47" s="17">
        <v>0</v>
      </c>
      <c r="K47" s="165"/>
      <c r="L47" s="119"/>
      <c r="M47" s="119"/>
      <c r="N47" s="119"/>
      <c r="O47" s="119"/>
      <c r="P47" s="119"/>
      <c r="Q47" s="30" t="s">
        <v>33</v>
      </c>
    </row>
    <row r="48" spans="1:17" ht="23.25" customHeight="1">
      <c r="A48" s="159" t="s">
        <v>44</v>
      </c>
      <c r="B48" s="120" t="s">
        <v>59</v>
      </c>
      <c r="C48" s="158" t="s">
        <v>80</v>
      </c>
      <c r="D48" s="67" t="s">
        <v>87</v>
      </c>
      <c r="E48" s="65">
        <f aca="true" t="shared" si="9" ref="E48:J48">E49+E50+E51+E52</f>
        <v>375</v>
      </c>
      <c r="F48" s="65">
        <f t="shared" si="9"/>
        <v>75</v>
      </c>
      <c r="G48" s="65">
        <f t="shared" si="9"/>
        <v>75</v>
      </c>
      <c r="H48" s="65">
        <f t="shared" si="9"/>
        <v>75</v>
      </c>
      <c r="I48" s="65">
        <f t="shared" si="9"/>
        <v>75</v>
      </c>
      <c r="J48" s="65">
        <f t="shared" si="9"/>
        <v>75</v>
      </c>
      <c r="K48" s="101" t="s">
        <v>30</v>
      </c>
      <c r="L48" s="97">
        <v>25</v>
      </c>
      <c r="M48" s="97">
        <v>30</v>
      </c>
      <c r="N48" s="97">
        <v>35</v>
      </c>
      <c r="O48" s="97">
        <v>36</v>
      </c>
      <c r="P48" s="97">
        <v>37</v>
      </c>
      <c r="Q48" s="34"/>
    </row>
    <row r="49" spans="1:17" ht="22.5" customHeight="1">
      <c r="A49" s="160"/>
      <c r="B49" s="121"/>
      <c r="C49" s="143"/>
      <c r="D49" s="25" t="s">
        <v>13</v>
      </c>
      <c r="E49" s="17">
        <f t="shared" si="8"/>
        <v>20</v>
      </c>
      <c r="F49" s="17">
        <v>20</v>
      </c>
      <c r="G49" s="17">
        <v>0</v>
      </c>
      <c r="H49" s="17">
        <v>0</v>
      </c>
      <c r="I49" s="17">
        <v>0</v>
      </c>
      <c r="J49" s="17">
        <v>0</v>
      </c>
      <c r="K49" s="104"/>
      <c r="L49" s="100"/>
      <c r="M49" s="100"/>
      <c r="N49" s="100"/>
      <c r="O49" s="100"/>
      <c r="P49" s="100"/>
      <c r="Q49" s="30" t="s">
        <v>58</v>
      </c>
    </row>
    <row r="50" spans="1:17" ht="13.5" customHeight="1">
      <c r="A50" s="160"/>
      <c r="B50" s="121"/>
      <c r="C50" s="143"/>
      <c r="D50" s="25" t="s">
        <v>13</v>
      </c>
      <c r="E50" s="17">
        <f t="shared" si="8"/>
        <v>20</v>
      </c>
      <c r="F50" s="17">
        <v>20</v>
      </c>
      <c r="G50" s="17">
        <v>0</v>
      </c>
      <c r="H50" s="17">
        <v>0</v>
      </c>
      <c r="I50" s="17">
        <v>0</v>
      </c>
      <c r="J50" s="17">
        <v>0</v>
      </c>
      <c r="K50" s="104"/>
      <c r="L50" s="100"/>
      <c r="M50" s="100"/>
      <c r="N50" s="100"/>
      <c r="O50" s="100"/>
      <c r="P50" s="100"/>
      <c r="Q50" s="30" t="s">
        <v>33</v>
      </c>
    </row>
    <row r="51" spans="1:17" ht="21.75" customHeight="1">
      <c r="A51" s="160"/>
      <c r="B51" s="121"/>
      <c r="C51" s="143"/>
      <c r="D51" s="25" t="s">
        <v>13</v>
      </c>
      <c r="E51" s="17">
        <f t="shared" si="8"/>
        <v>20</v>
      </c>
      <c r="F51" s="28">
        <v>20</v>
      </c>
      <c r="G51" s="28">
        <v>0</v>
      </c>
      <c r="H51" s="28">
        <v>0</v>
      </c>
      <c r="I51" s="28">
        <v>0</v>
      </c>
      <c r="J51" s="28">
        <v>0</v>
      </c>
      <c r="K51" s="104"/>
      <c r="L51" s="100"/>
      <c r="M51" s="100"/>
      <c r="N51" s="100"/>
      <c r="O51" s="100"/>
      <c r="P51" s="100"/>
      <c r="Q51" s="30" t="s">
        <v>23</v>
      </c>
    </row>
    <row r="52" spans="1:17" ht="24" customHeight="1">
      <c r="A52" s="161"/>
      <c r="B52" s="122"/>
      <c r="C52" s="136"/>
      <c r="D52" s="25" t="s">
        <v>13</v>
      </c>
      <c r="E52" s="17">
        <f t="shared" si="8"/>
        <v>315</v>
      </c>
      <c r="F52" s="17">
        <v>15</v>
      </c>
      <c r="G52" s="17">
        <f>15+20+20+20</f>
        <v>75</v>
      </c>
      <c r="H52" s="17">
        <f>15+20+20+20</f>
        <v>75</v>
      </c>
      <c r="I52" s="17">
        <f>15+20+20+20</f>
        <v>75</v>
      </c>
      <c r="J52" s="17">
        <f>15+20+20+20</f>
        <v>75</v>
      </c>
      <c r="K52" s="102"/>
      <c r="L52" s="98"/>
      <c r="M52" s="98"/>
      <c r="N52" s="98"/>
      <c r="O52" s="98"/>
      <c r="P52" s="98"/>
      <c r="Q52" s="30" t="s">
        <v>34</v>
      </c>
    </row>
    <row r="53" spans="1:17" ht="25.5" customHeight="1">
      <c r="A53" s="159" t="s">
        <v>60</v>
      </c>
      <c r="B53" s="120" t="s">
        <v>55</v>
      </c>
      <c r="C53" s="158" t="s">
        <v>80</v>
      </c>
      <c r="D53" s="67" t="s">
        <v>87</v>
      </c>
      <c r="E53" s="89">
        <f aca="true" t="shared" si="10" ref="E53:J53">E54</f>
        <v>1617.7</v>
      </c>
      <c r="F53" s="89">
        <f t="shared" si="10"/>
        <v>437.7</v>
      </c>
      <c r="G53" s="89">
        <f t="shared" si="10"/>
        <v>540</v>
      </c>
      <c r="H53" s="89">
        <f t="shared" si="10"/>
        <v>240</v>
      </c>
      <c r="I53" s="89">
        <f t="shared" si="10"/>
        <v>200</v>
      </c>
      <c r="J53" s="89">
        <f t="shared" si="10"/>
        <v>200</v>
      </c>
      <c r="K53" s="101" t="s">
        <v>29</v>
      </c>
      <c r="L53" s="97">
        <v>7</v>
      </c>
      <c r="M53" s="97">
        <v>7</v>
      </c>
      <c r="N53" s="97">
        <v>7</v>
      </c>
      <c r="O53" s="97">
        <v>7</v>
      </c>
      <c r="P53" s="97">
        <v>7</v>
      </c>
      <c r="Q53" s="99" t="s">
        <v>46</v>
      </c>
    </row>
    <row r="54" spans="1:17" ht="24" customHeight="1">
      <c r="A54" s="161"/>
      <c r="B54" s="122"/>
      <c r="C54" s="136"/>
      <c r="D54" s="23" t="s">
        <v>13</v>
      </c>
      <c r="E54" s="28">
        <f t="shared" si="8"/>
        <v>1617.7</v>
      </c>
      <c r="F54" s="28">
        <v>437.7</v>
      </c>
      <c r="G54" s="28">
        <v>540</v>
      </c>
      <c r="H54" s="28">
        <v>240</v>
      </c>
      <c r="I54" s="28">
        <v>200</v>
      </c>
      <c r="J54" s="28">
        <v>200</v>
      </c>
      <c r="K54" s="102"/>
      <c r="L54" s="98"/>
      <c r="M54" s="98"/>
      <c r="N54" s="98"/>
      <c r="O54" s="98"/>
      <c r="P54" s="98"/>
      <c r="Q54" s="98"/>
    </row>
    <row r="55" spans="1:17" ht="27" customHeight="1">
      <c r="A55" s="159" t="s">
        <v>45</v>
      </c>
      <c r="B55" s="120" t="s">
        <v>56</v>
      </c>
      <c r="C55" s="158" t="s">
        <v>80</v>
      </c>
      <c r="D55" s="67" t="s">
        <v>87</v>
      </c>
      <c r="E55" s="89">
        <f aca="true" t="shared" si="11" ref="E55:J55">E56</f>
        <v>50</v>
      </c>
      <c r="F55" s="89">
        <f t="shared" si="11"/>
        <v>10</v>
      </c>
      <c r="G55" s="89">
        <f t="shared" si="11"/>
        <v>10</v>
      </c>
      <c r="H55" s="89">
        <f t="shared" si="11"/>
        <v>10</v>
      </c>
      <c r="I55" s="89">
        <f t="shared" si="11"/>
        <v>10</v>
      </c>
      <c r="J55" s="89">
        <f t="shared" si="11"/>
        <v>10</v>
      </c>
      <c r="K55" s="101" t="s">
        <v>99</v>
      </c>
      <c r="L55" s="97">
        <v>100</v>
      </c>
      <c r="M55" s="97">
        <v>100</v>
      </c>
      <c r="N55" s="97">
        <v>100</v>
      </c>
      <c r="O55" s="97">
        <v>100</v>
      </c>
      <c r="P55" s="97">
        <v>100</v>
      </c>
      <c r="Q55" s="99" t="s">
        <v>34</v>
      </c>
    </row>
    <row r="56" spans="1:17" ht="24.75" customHeight="1">
      <c r="A56" s="161"/>
      <c r="B56" s="122"/>
      <c r="C56" s="136"/>
      <c r="D56" s="23" t="s">
        <v>13</v>
      </c>
      <c r="E56" s="28">
        <f t="shared" si="8"/>
        <v>50</v>
      </c>
      <c r="F56" s="28">
        <v>10</v>
      </c>
      <c r="G56" s="28">
        <v>10</v>
      </c>
      <c r="H56" s="28">
        <v>10</v>
      </c>
      <c r="I56" s="28">
        <v>10</v>
      </c>
      <c r="J56" s="28">
        <v>10</v>
      </c>
      <c r="K56" s="102"/>
      <c r="L56" s="98"/>
      <c r="M56" s="98"/>
      <c r="N56" s="98"/>
      <c r="O56" s="98"/>
      <c r="P56" s="98"/>
      <c r="Q56" s="98"/>
    </row>
    <row r="57" spans="1:17" ht="24.75" customHeight="1">
      <c r="A57" s="159" t="s">
        <v>64</v>
      </c>
      <c r="B57" s="120" t="s">
        <v>65</v>
      </c>
      <c r="C57" s="158" t="s">
        <v>80</v>
      </c>
      <c r="D57" s="67" t="s">
        <v>87</v>
      </c>
      <c r="E57" s="89">
        <f aca="true" t="shared" si="12" ref="E57:J57">E58</f>
        <v>15</v>
      </c>
      <c r="F57" s="89">
        <f t="shared" si="12"/>
        <v>15</v>
      </c>
      <c r="G57" s="89">
        <f t="shared" si="12"/>
        <v>0</v>
      </c>
      <c r="H57" s="89">
        <f t="shared" si="12"/>
        <v>0</v>
      </c>
      <c r="I57" s="89">
        <f t="shared" si="12"/>
        <v>0</v>
      </c>
      <c r="J57" s="89">
        <f t="shared" si="12"/>
        <v>0</v>
      </c>
      <c r="K57" s="101" t="s">
        <v>100</v>
      </c>
      <c r="L57" s="97">
        <v>100</v>
      </c>
      <c r="M57" s="97">
        <v>0</v>
      </c>
      <c r="N57" s="97">
        <v>0</v>
      </c>
      <c r="O57" s="97">
        <v>0</v>
      </c>
      <c r="P57" s="97">
        <v>0</v>
      </c>
      <c r="Q57" s="99" t="s">
        <v>33</v>
      </c>
    </row>
    <row r="58" spans="1:17" ht="21.75" customHeight="1">
      <c r="A58" s="210"/>
      <c r="B58" s="122"/>
      <c r="C58" s="224"/>
      <c r="D58" s="25" t="s">
        <v>13</v>
      </c>
      <c r="E58" s="28">
        <f t="shared" si="8"/>
        <v>15</v>
      </c>
      <c r="F58" s="17">
        <v>15</v>
      </c>
      <c r="G58" s="17">
        <v>0</v>
      </c>
      <c r="H58" s="17">
        <v>0</v>
      </c>
      <c r="I58" s="17">
        <v>0</v>
      </c>
      <c r="J58" s="17">
        <v>0</v>
      </c>
      <c r="K58" s="102"/>
      <c r="L58" s="98"/>
      <c r="M58" s="98"/>
      <c r="N58" s="98"/>
      <c r="O58" s="98"/>
      <c r="P58" s="98"/>
      <c r="Q58" s="98"/>
    </row>
    <row r="59" spans="1:17" ht="21.75" customHeight="1">
      <c r="A59" s="159" t="s">
        <v>70</v>
      </c>
      <c r="B59" s="120" t="s">
        <v>71</v>
      </c>
      <c r="C59" s="158" t="s">
        <v>80</v>
      </c>
      <c r="D59" s="67" t="s">
        <v>87</v>
      </c>
      <c r="E59" s="89">
        <f aca="true" t="shared" si="13" ref="E59:J59">E60</f>
        <v>12.5</v>
      </c>
      <c r="F59" s="89">
        <f t="shared" si="13"/>
        <v>12.5</v>
      </c>
      <c r="G59" s="89">
        <f t="shared" si="13"/>
        <v>0</v>
      </c>
      <c r="H59" s="89">
        <f t="shared" si="13"/>
        <v>0</v>
      </c>
      <c r="I59" s="89">
        <f t="shared" si="13"/>
        <v>0</v>
      </c>
      <c r="J59" s="89">
        <f t="shared" si="13"/>
        <v>0</v>
      </c>
      <c r="K59" s="101" t="s">
        <v>100</v>
      </c>
      <c r="L59" s="97">
        <v>100</v>
      </c>
      <c r="M59" s="97">
        <v>0</v>
      </c>
      <c r="N59" s="97">
        <v>0</v>
      </c>
      <c r="O59" s="97">
        <v>0</v>
      </c>
      <c r="P59" s="97">
        <v>0</v>
      </c>
      <c r="Q59" s="99" t="s">
        <v>34</v>
      </c>
    </row>
    <row r="60" spans="1:17" ht="24.75" customHeight="1" thickBot="1">
      <c r="A60" s="216"/>
      <c r="B60" s="121"/>
      <c r="C60" s="228"/>
      <c r="D60" s="23" t="s">
        <v>13</v>
      </c>
      <c r="E60" s="28">
        <f t="shared" si="8"/>
        <v>12.5</v>
      </c>
      <c r="F60" s="28">
        <v>12.5</v>
      </c>
      <c r="G60" s="28">
        <v>0</v>
      </c>
      <c r="H60" s="28">
        <v>0</v>
      </c>
      <c r="I60" s="28">
        <v>0</v>
      </c>
      <c r="J60" s="28">
        <v>0</v>
      </c>
      <c r="K60" s="102"/>
      <c r="L60" s="98"/>
      <c r="M60" s="98"/>
      <c r="N60" s="98"/>
      <c r="O60" s="98"/>
      <c r="P60" s="98"/>
      <c r="Q60" s="98"/>
    </row>
    <row r="61" spans="1:17" ht="9.75" customHeight="1">
      <c r="A61" s="115"/>
      <c r="B61" s="166" t="s">
        <v>75</v>
      </c>
      <c r="C61" s="130"/>
      <c r="D61" s="14" t="s">
        <v>15</v>
      </c>
      <c r="E61" s="134">
        <f>SUM(F61:J62)</f>
        <v>3385.2</v>
      </c>
      <c r="F61" s="134">
        <f>SUM(F63:F63)</f>
        <v>813.2</v>
      </c>
      <c r="G61" s="134">
        <f>SUM(G63:G63)</f>
        <v>888</v>
      </c>
      <c r="H61" s="134">
        <f>SUM(H63:H63)</f>
        <v>588</v>
      </c>
      <c r="I61" s="134">
        <f>SUM(I63:I63)</f>
        <v>548</v>
      </c>
      <c r="J61" s="141">
        <f>SUM(J63:J63)</f>
        <v>548</v>
      </c>
      <c r="K61" s="94"/>
      <c r="L61" s="91"/>
      <c r="M61" s="91"/>
      <c r="N61" s="91"/>
      <c r="O61" s="91"/>
      <c r="P61" s="91"/>
      <c r="Q61" s="91"/>
    </row>
    <row r="62" spans="1:17" ht="9.75" customHeight="1">
      <c r="A62" s="115"/>
      <c r="B62" s="131"/>
      <c r="C62" s="130"/>
      <c r="D62" s="13" t="s">
        <v>16</v>
      </c>
      <c r="E62" s="135"/>
      <c r="F62" s="135"/>
      <c r="G62" s="135"/>
      <c r="H62" s="135"/>
      <c r="I62" s="135"/>
      <c r="J62" s="142"/>
      <c r="K62" s="95"/>
      <c r="L62" s="92"/>
      <c r="M62" s="92"/>
      <c r="N62" s="92"/>
      <c r="O62" s="92"/>
      <c r="P62" s="92"/>
      <c r="Q62" s="92"/>
    </row>
    <row r="63" spans="1:17" ht="13.5" customHeight="1">
      <c r="A63" s="115"/>
      <c r="B63" s="131"/>
      <c r="C63" s="130"/>
      <c r="D63" s="11" t="s">
        <v>13</v>
      </c>
      <c r="E63" s="56">
        <f aca="true" t="shared" si="14" ref="E63:J63">E59+E57+E55+E53+E48+E44</f>
        <v>3385.2</v>
      </c>
      <c r="F63" s="56">
        <f t="shared" si="14"/>
        <v>813.2</v>
      </c>
      <c r="G63" s="56">
        <f t="shared" si="14"/>
        <v>888</v>
      </c>
      <c r="H63" s="56">
        <f t="shared" si="14"/>
        <v>588</v>
      </c>
      <c r="I63" s="56">
        <f t="shared" si="14"/>
        <v>548</v>
      </c>
      <c r="J63" s="8">
        <f t="shared" si="14"/>
        <v>548</v>
      </c>
      <c r="K63" s="95"/>
      <c r="L63" s="92"/>
      <c r="M63" s="92"/>
      <c r="N63" s="92"/>
      <c r="O63" s="92"/>
      <c r="P63" s="92"/>
      <c r="Q63" s="92"/>
    </row>
    <row r="64" spans="1:17" ht="13.5" customHeight="1" thickBot="1">
      <c r="A64" s="219"/>
      <c r="B64" s="162"/>
      <c r="C64" s="55"/>
      <c r="D64" s="12" t="s">
        <v>14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10">
        <v>0</v>
      </c>
      <c r="K64" s="96"/>
      <c r="L64" s="93"/>
      <c r="M64" s="93"/>
      <c r="N64" s="93"/>
      <c r="O64" s="93"/>
      <c r="P64" s="93"/>
      <c r="Q64" s="93"/>
    </row>
    <row r="65" spans="1:17" ht="15" customHeight="1">
      <c r="A65" s="40" t="s">
        <v>21</v>
      </c>
      <c r="B65" s="154" t="s">
        <v>52</v>
      </c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6"/>
    </row>
    <row r="66" spans="1:17" ht="21.75" customHeight="1">
      <c r="A66" s="222" t="s">
        <v>22</v>
      </c>
      <c r="B66" s="153" t="s">
        <v>53</v>
      </c>
      <c r="C66" s="115" t="s">
        <v>80</v>
      </c>
      <c r="D66" s="67" t="s">
        <v>87</v>
      </c>
      <c r="E66" s="65">
        <f aca="true" t="shared" si="15" ref="E66:J66">E67</f>
        <v>923</v>
      </c>
      <c r="F66" s="65">
        <f t="shared" si="15"/>
        <v>199</v>
      </c>
      <c r="G66" s="65">
        <f t="shared" si="15"/>
        <v>124</v>
      </c>
      <c r="H66" s="65">
        <f t="shared" si="15"/>
        <v>200</v>
      </c>
      <c r="I66" s="65">
        <f t="shared" si="15"/>
        <v>200</v>
      </c>
      <c r="J66" s="65">
        <f t="shared" si="15"/>
        <v>200</v>
      </c>
      <c r="K66" s="38"/>
      <c r="L66" s="38"/>
      <c r="M66" s="38"/>
      <c r="N66" s="38"/>
      <c r="O66" s="38"/>
      <c r="P66" s="38"/>
      <c r="Q66" s="38"/>
    </row>
    <row r="67" spans="1:17" ht="8.25" customHeight="1">
      <c r="A67" s="223"/>
      <c r="B67" s="221"/>
      <c r="C67" s="220"/>
      <c r="D67" s="114" t="s">
        <v>13</v>
      </c>
      <c r="E67" s="147">
        <f>SUM(F67:J72)</f>
        <v>923</v>
      </c>
      <c r="F67" s="147">
        <f>200-1</f>
        <v>199</v>
      </c>
      <c r="G67" s="157">
        <f>200-76</f>
        <v>124</v>
      </c>
      <c r="H67" s="147">
        <v>200</v>
      </c>
      <c r="I67" s="147">
        <v>200</v>
      </c>
      <c r="J67" s="147">
        <v>200</v>
      </c>
      <c r="K67" s="153" t="s">
        <v>101</v>
      </c>
      <c r="L67" s="99" t="s">
        <v>89</v>
      </c>
      <c r="M67" s="99" t="s">
        <v>89</v>
      </c>
      <c r="N67" s="99" t="s">
        <v>89</v>
      </c>
      <c r="O67" s="99" t="s">
        <v>89</v>
      </c>
      <c r="P67" s="99" t="s">
        <v>89</v>
      </c>
      <c r="Q67" s="152" t="s">
        <v>31</v>
      </c>
    </row>
    <row r="68" spans="1:17" ht="8.25" customHeight="1">
      <c r="A68" s="223"/>
      <c r="B68" s="221"/>
      <c r="C68" s="220"/>
      <c r="D68" s="114"/>
      <c r="E68" s="147"/>
      <c r="F68" s="147"/>
      <c r="G68" s="157"/>
      <c r="H68" s="147"/>
      <c r="I68" s="147"/>
      <c r="J68" s="147"/>
      <c r="K68" s="153"/>
      <c r="L68" s="150"/>
      <c r="M68" s="150"/>
      <c r="N68" s="150"/>
      <c r="O68" s="150"/>
      <c r="P68" s="150"/>
      <c r="Q68" s="152"/>
    </row>
    <row r="69" spans="1:17" ht="4.5" customHeight="1">
      <c r="A69" s="223"/>
      <c r="B69" s="221"/>
      <c r="C69" s="220"/>
      <c r="D69" s="114"/>
      <c r="E69" s="147"/>
      <c r="F69" s="147"/>
      <c r="G69" s="157"/>
      <c r="H69" s="147"/>
      <c r="I69" s="147"/>
      <c r="J69" s="147"/>
      <c r="K69" s="153"/>
      <c r="L69" s="150"/>
      <c r="M69" s="150"/>
      <c r="N69" s="150"/>
      <c r="O69" s="150"/>
      <c r="P69" s="150"/>
      <c r="Q69" s="152"/>
    </row>
    <row r="70" spans="1:17" ht="9.75" customHeight="1">
      <c r="A70" s="223"/>
      <c r="B70" s="221"/>
      <c r="C70" s="220"/>
      <c r="D70" s="114"/>
      <c r="E70" s="147"/>
      <c r="F70" s="147"/>
      <c r="G70" s="157"/>
      <c r="H70" s="147"/>
      <c r="I70" s="147"/>
      <c r="J70" s="147"/>
      <c r="K70" s="153"/>
      <c r="L70" s="151"/>
      <c r="M70" s="151"/>
      <c r="N70" s="151"/>
      <c r="O70" s="151"/>
      <c r="P70" s="151"/>
      <c r="Q70" s="152"/>
    </row>
    <row r="71" spans="1:17" ht="6" customHeight="1">
      <c r="A71" s="223"/>
      <c r="B71" s="221"/>
      <c r="C71" s="220"/>
      <c r="D71" s="114"/>
      <c r="E71" s="147"/>
      <c r="F71" s="147"/>
      <c r="G71" s="157"/>
      <c r="H71" s="147"/>
      <c r="I71" s="147"/>
      <c r="J71" s="147"/>
      <c r="K71" s="153" t="s">
        <v>103</v>
      </c>
      <c r="L71" s="146" t="s">
        <v>89</v>
      </c>
      <c r="M71" s="146" t="s">
        <v>89</v>
      </c>
      <c r="N71" s="146" t="s">
        <v>89</v>
      </c>
      <c r="O71" s="146" t="s">
        <v>89</v>
      </c>
      <c r="P71" s="146" t="s">
        <v>89</v>
      </c>
      <c r="Q71" s="152"/>
    </row>
    <row r="72" spans="1:17" ht="18" customHeight="1">
      <c r="A72" s="223"/>
      <c r="B72" s="221"/>
      <c r="C72" s="220"/>
      <c r="D72" s="114"/>
      <c r="E72" s="147"/>
      <c r="F72" s="147"/>
      <c r="G72" s="157"/>
      <c r="H72" s="147"/>
      <c r="I72" s="147"/>
      <c r="J72" s="147"/>
      <c r="K72" s="153"/>
      <c r="L72" s="146"/>
      <c r="M72" s="146"/>
      <c r="N72" s="146"/>
      <c r="O72" s="146"/>
      <c r="P72" s="146"/>
      <c r="Q72" s="152"/>
    </row>
    <row r="73" spans="1:17" ht="21" customHeight="1">
      <c r="A73" s="159" t="s">
        <v>47</v>
      </c>
      <c r="B73" s="120" t="s">
        <v>54</v>
      </c>
      <c r="C73" s="115" t="s">
        <v>80</v>
      </c>
      <c r="D73" s="67" t="s">
        <v>87</v>
      </c>
      <c r="E73" s="65">
        <f aca="true" t="shared" si="16" ref="E73:J73">E74</f>
        <v>54</v>
      </c>
      <c r="F73" s="65">
        <f t="shared" si="16"/>
        <v>12</v>
      </c>
      <c r="G73" s="65">
        <f t="shared" si="16"/>
        <v>12</v>
      </c>
      <c r="H73" s="65">
        <f t="shared" si="16"/>
        <v>10</v>
      </c>
      <c r="I73" s="65">
        <f t="shared" si="16"/>
        <v>10</v>
      </c>
      <c r="J73" s="65">
        <f t="shared" si="16"/>
        <v>10</v>
      </c>
      <c r="K73" s="103" t="s">
        <v>61</v>
      </c>
      <c r="L73" s="105" t="s">
        <v>89</v>
      </c>
      <c r="M73" s="105" t="s">
        <v>89</v>
      </c>
      <c r="N73" s="105" t="s">
        <v>89</v>
      </c>
      <c r="O73" s="105" t="s">
        <v>89</v>
      </c>
      <c r="P73" s="105" t="s">
        <v>89</v>
      </c>
      <c r="Q73" s="99" t="s">
        <v>34</v>
      </c>
    </row>
    <row r="74" spans="1:17" ht="9.75" customHeight="1">
      <c r="A74" s="216"/>
      <c r="B74" s="121"/>
      <c r="C74" s="219"/>
      <c r="D74" s="114" t="s">
        <v>13</v>
      </c>
      <c r="E74" s="147">
        <f>SUM(F74:J76)</f>
        <v>54</v>
      </c>
      <c r="F74" s="147">
        <v>12</v>
      </c>
      <c r="G74" s="147">
        <v>12</v>
      </c>
      <c r="H74" s="147">
        <v>10</v>
      </c>
      <c r="I74" s="147">
        <v>10</v>
      </c>
      <c r="J74" s="147">
        <v>10</v>
      </c>
      <c r="K74" s="104"/>
      <c r="L74" s="106"/>
      <c r="M74" s="106"/>
      <c r="N74" s="106"/>
      <c r="O74" s="106"/>
      <c r="P74" s="106"/>
      <c r="Q74" s="100"/>
    </row>
    <row r="75" spans="1:17" ht="2.25" customHeight="1">
      <c r="A75" s="216"/>
      <c r="B75" s="121"/>
      <c r="C75" s="219"/>
      <c r="D75" s="114"/>
      <c r="E75" s="147"/>
      <c r="F75" s="147"/>
      <c r="G75" s="147"/>
      <c r="H75" s="147"/>
      <c r="I75" s="147"/>
      <c r="J75" s="147"/>
      <c r="K75" s="104"/>
      <c r="L75" s="106"/>
      <c r="M75" s="106"/>
      <c r="N75" s="106"/>
      <c r="O75" s="106"/>
      <c r="P75" s="106"/>
      <c r="Q75" s="100"/>
    </row>
    <row r="76" spans="1:17" ht="6" customHeight="1" thickBot="1">
      <c r="A76" s="210"/>
      <c r="B76" s="122"/>
      <c r="C76" s="219"/>
      <c r="D76" s="149"/>
      <c r="E76" s="148"/>
      <c r="F76" s="148"/>
      <c r="G76" s="148"/>
      <c r="H76" s="148"/>
      <c r="I76" s="148"/>
      <c r="J76" s="148"/>
      <c r="K76" s="102"/>
      <c r="L76" s="107"/>
      <c r="M76" s="107"/>
      <c r="N76" s="107"/>
      <c r="O76" s="107"/>
      <c r="P76" s="107"/>
      <c r="Q76" s="98"/>
    </row>
    <row r="77" spans="1:17" ht="9.75" customHeight="1">
      <c r="A77" s="158"/>
      <c r="B77" s="166" t="s">
        <v>76</v>
      </c>
      <c r="C77" s="130"/>
      <c r="D77" s="14" t="s">
        <v>15</v>
      </c>
      <c r="E77" s="134">
        <f>E79+E80</f>
        <v>977</v>
      </c>
      <c r="F77" s="134">
        <f>SUM(F79:F79)</f>
        <v>211</v>
      </c>
      <c r="G77" s="134">
        <f>SUM(G79:G79)</f>
        <v>136</v>
      </c>
      <c r="H77" s="134">
        <f>SUM(H79:H79)</f>
        <v>210</v>
      </c>
      <c r="I77" s="134">
        <f>SUM(I79:I79)</f>
        <v>210</v>
      </c>
      <c r="J77" s="141">
        <f>SUM(J79:J79)</f>
        <v>210</v>
      </c>
      <c r="K77" s="94"/>
      <c r="L77" s="91"/>
      <c r="M77" s="91"/>
      <c r="N77" s="91"/>
      <c r="O77" s="91"/>
      <c r="P77" s="91"/>
      <c r="Q77" s="91"/>
    </row>
    <row r="78" spans="1:17" ht="11.25" customHeight="1">
      <c r="A78" s="184"/>
      <c r="B78" s="166"/>
      <c r="C78" s="130"/>
      <c r="D78" s="13" t="s">
        <v>16</v>
      </c>
      <c r="E78" s="135"/>
      <c r="F78" s="135"/>
      <c r="G78" s="135"/>
      <c r="H78" s="135"/>
      <c r="I78" s="135"/>
      <c r="J78" s="142"/>
      <c r="K78" s="95"/>
      <c r="L78" s="92"/>
      <c r="M78" s="92"/>
      <c r="N78" s="92"/>
      <c r="O78" s="92"/>
      <c r="P78" s="92"/>
      <c r="Q78" s="92"/>
    </row>
    <row r="79" spans="1:17" ht="12" customHeight="1">
      <c r="A79" s="184"/>
      <c r="B79" s="166"/>
      <c r="C79" s="130"/>
      <c r="D79" s="11" t="s">
        <v>13</v>
      </c>
      <c r="E79" s="66">
        <f>SUM(F79:J79)</f>
        <v>977</v>
      </c>
      <c r="F79" s="66">
        <f>SUM(F67,F71,F74)</f>
        <v>211</v>
      </c>
      <c r="G79" s="66">
        <f>SUM(G67,G71,G74)</f>
        <v>136</v>
      </c>
      <c r="H79" s="66">
        <f>SUM(H67,H71,H74)</f>
        <v>210</v>
      </c>
      <c r="I79" s="66">
        <f>SUM(I67,I71,I74)</f>
        <v>210</v>
      </c>
      <c r="J79" s="8">
        <f>SUM(J67,J71,J74)</f>
        <v>210</v>
      </c>
      <c r="K79" s="95"/>
      <c r="L79" s="92"/>
      <c r="M79" s="92"/>
      <c r="N79" s="92"/>
      <c r="O79" s="92"/>
      <c r="P79" s="92"/>
      <c r="Q79" s="92"/>
    </row>
    <row r="80" spans="1:17" ht="12" customHeight="1" thickBot="1">
      <c r="A80" s="224"/>
      <c r="B80" s="162"/>
      <c r="C80" s="225"/>
      <c r="D80" s="12" t="s">
        <v>14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10">
        <v>0</v>
      </c>
      <c r="K80" s="96"/>
      <c r="L80" s="93"/>
      <c r="M80" s="93"/>
      <c r="N80" s="93"/>
      <c r="O80" s="93"/>
      <c r="P80" s="93"/>
      <c r="Q80" s="93"/>
    </row>
    <row r="81" spans="1:17" ht="15.75" customHeight="1">
      <c r="A81" s="3" t="s">
        <v>67</v>
      </c>
      <c r="B81" s="144" t="s">
        <v>66</v>
      </c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5"/>
    </row>
    <row r="82" spans="1:17" ht="23.25" customHeight="1">
      <c r="A82" s="159" t="s">
        <v>68</v>
      </c>
      <c r="B82" s="153" t="s">
        <v>69</v>
      </c>
      <c r="C82" s="115" t="s">
        <v>80</v>
      </c>
      <c r="D82" s="67" t="s">
        <v>87</v>
      </c>
      <c r="E82" s="65">
        <f aca="true" t="shared" si="17" ref="E82:J82">E83+E84</f>
        <v>1306</v>
      </c>
      <c r="F82" s="65">
        <f t="shared" si="17"/>
        <v>1160</v>
      </c>
      <c r="G82" s="65">
        <f t="shared" si="17"/>
        <v>146</v>
      </c>
      <c r="H82" s="65">
        <f t="shared" si="17"/>
        <v>0</v>
      </c>
      <c r="I82" s="65">
        <f t="shared" si="17"/>
        <v>0</v>
      </c>
      <c r="J82" s="65">
        <f t="shared" si="17"/>
        <v>0</v>
      </c>
      <c r="K82" s="103" t="s">
        <v>102</v>
      </c>
      <c r="L82" s="42"/>
      <c r="M82" s="42"/>
      <c r="N82" s="42"/>
      <c r="O82" s="42"/>
      <c r="P82" s="42"/>
      <c r="Q82" s="41"/>
    </row>
    <row r="83" spans="1:17" ht="27.75" customHeight="1">
      <c r="A83" s="160"/>
      <c r="B83" s="227"/>
      <c r="C83" s="226"/>
      <c r="D83" s="33" t="s">
        <v>13</v>
      </c>
      <c r="E83" s="17">
        <f>SUM(F83:J83)</f>
        <v>436</v>
      </c>
      <c r="F83" s="17">
        <v>360</v>
      </c>
      <c r="G83" s="21">
        <v>76</v>
      </c>
      <c r="H83" s="17">
        <v>0</v>
      </c>
      <c r="I83" s="17">
        <v>0</v>
      </c>
      <c r="J83" s="17">
        <v>0</v>
      </c>
      <c r="K83" s="139"/>
      <c r="L83" s="45">
        <v>100</v>
      </c>
      <c r="M83" s="45" t="s">
        <v>96</v>
      </c>
      <c r="N83" s="45" t="s">
        <v>96</v>
      </c>
      <c r="O83" s="45" t="s">
        <v>96</v>
      </c>
      <c r="P83" s="45" t="s">
        <v>96</v>
      </c>
      <c r="Q83" s="34" t="s">
        <v>34</v>
      </c>
    </row>
    <row r="84" spans="1:17" ht="25.5" customHeight="1" thickBot="1">
      <c r="A84" s="161"/>
      <c r="B84" s="227"/>
      <c r="C84" s="226"/>
      <c r="D84" s="68" t="s">
        <v>13</v>
      </c>
      <c r="E84" s="69">
        <f>SUM(F84:J84)</f>
        <v>870</v>
      </c>
      <c r="F84" s="69">
        <v>800</v>
      </c>
      <c r="G84" s="69">
        <v>70</v>
      </c>
      <c r="H84" s="69">
        <v>0</v>
      </c>
      <c r="I84" s="69">
        <v>0</v>
      </c>
      <c r="J84" s="69">
        <v>0</v>
      </c>
      <c r="K84" s="140"/>
      <c r="L84" s="45">
        <v>100</v>
      </c>
      <c r="M84" s="45">
        <v>100</v>
      </c>
      <c r="N84" s="45" t="s">
        <v>96</v>
      </c>
      <c r="O84" s="45" t="s">
        <v>96</v>
      </c>
      <c r="P84" s="45" t="s">
        <v>96</v>
      </c>
      <c r="Q84" s="34" t="s">
        <v>58</v>
      </c>
    </row>
    <row r="85" spans="1:17" ht="10.5" customHeight="1">
      <c r="A85" s="115"/>
      <c r="B85" s="166" t="s">
        <v>77</v>
      </c>
      <c r="C85" s="130"/>
      <c r="D85" s="14" t="s">
        <v>15</v>
      </c>
      <c r="E85" s="134">
        <f>SUM(F85:J86)</f>
        <v>1306</v>
      </c>
      <c r="F85" s="134">
        <f>SUM(F87:F87)</f>
        <v>1160</v>
      </c>
      <c r="G85" s="134">
        <f>SUM(G87:G87)</f>
        <v>146</v>
      </c>
      <c r="H85" s="134">
        <f>SUM(H87:H87)</f>
        <v>0</v>
      </c>
      <c r="I85" s="134">
        <f>SUM(I87:I87)</f>
        <v>0</v>
      </c>
      <c r="J85" s="141">
        <f>SUM(J87:J87)</f>
        <v>0</v>
      </c>
      <c r="K85" s="94"/>
      <c r="L85" s="91"/>
      <c r="M85" s="91"/>
      <c r="N85" s="91"/>
      <c r="O85" s="91"/>
      <c r="P85" s="91"/>
      <c r="Q85" s="91"/>
    </row>
    <row r="86" spans="1:17" ht="9.75" customHeight="1">
      <c r="A86" s="115"/>
      <c r="B86" s="166"/>
      <c r="C86" s="130"/>
      <c r="D86" s="13" t="s">
        <v>16</v>
      </c>
      <c r="E86" s="135"/>
      <c r="F86" s="135"/>
      <c r="G86" s="135"/>
      <c r="H86" s="135"/>
      <c r="I86" s="135"/>
      <c r="J86" s="142"/>
      <c r="K86" s="95"/>
      <c r="L86" s="92"/>
      <c r="M86" s="92"/>
      <c r="N86" s="92"/>
      <c r="O86" s="92"/>
      <c r="P86" s="92"/>
      <c r="Q86" s="92"/>
    </row>
    <row r="87" spans="1:17" ht="12.75" customHeight="1">
      <c r="A87" s="115"/>
      <c r="B87" s="166"/>
      <c r="C87" s="130"/>
      <c r="D87" s="11" t="s">
        <v>13</v>
      </c>
      <c r="E87" s="66">
        <f>SUM(F87:J87)</f>
        <v>1306</v>
      </c>
      <c r="F87" s="66">
        <f>SUM(F83:F84)</f>
        <v>1160</v>
      </c>
      <c r="G87" s="66">
        <f>SUM(G83:G84)</f>
        <v>146</v>
      </c>
      <c r="H87" s="66">
        <f>SUM(H83:H84)</f>
        <v>0</v>
      </c>
      <c r="I87" s="66">
        <f>SUM(I83:I84)</f>
        <v>0</v>
      </c>
      <c r="J87" s="8">
        <f>SUM(J83:J84)</f>
        <v>0</v>
      </c>
      <c r="K87" s="95"/>
      <c r="L87" s="92"/>
      <c r="M87" s="92"/>
      <c r="N87" s="92"/>
      <c r="O87" s="92"/>
      <c r="P87" s="92"/>
      <c r="Q87" s="92"/>
    </row>
    <row r="88" spans="1:17" ht="12.75" customHeight="1" thickBot="1">
      <c r="A88" s="219"/>
      <c r="B88" s="162"/>
      <c r="C88" s="225"/>
      <c r="D88" s="12" t="s">
        <v>14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10">
        <v>0</v>
      </c>
      <c r="K88" s="96"/>
      <c r="L88" s="93"/>
      <c r="M88" s="93"/>
      <c r="N88" s="93"/>
      <c r="O88" s="93"/>
      <c r="P88" s="93"/>
      <c r="Q88" s="93"/>
    </row>
    <row r="89" spans="1:17" ht="10.5" customHeight="1">
      <c r="A89" s="129"/>
      <c r="B89" s="131" t="s">
        <v>63</v>
      </c>
      <c r="C89" s="130"/>
      <c r="D89" s="14" t="s">
        <v>15</v>
      </c>
      <c r="E89" s="132">
        <f>SUM(F89:J90)</f>
        <v>90710.29999999999</v>
      </c>
      <c r="F89" s="134">
        <f>SUM(F91:F92)</f>
        <v>21671.199999999997</v>
      </c>
      <c r="G89" s="132">
        <f>SUM(G91:G92)</f>
        <v>18308.499999999996</v>
      </c>
      <c r="H89" s="132">
        <f>SUM(H91:H92)</f>
        <v>16240.4</v>
      </c>
      <c r="I89" s="132">
        <f>SUM(I91:I92)</f>
        <v>17245.1</v>
      </c>
      <c r="J89" s="125">
        <f>SUM(J91:J92)</f>
        <v>17245.1</v>
      </c>
      <c r="K89" s="127"/>
      <c r="L89" s="114"/>
      <c r="M89" s="114"/>
      <c r="N89" s="114"/>
      <c r="O89" s="114"/>
      <c r="P89" s="114"/>
      <c r="Q89" s="115"/>
    </row>
    <row r="90" spans="1:17" ht="12" customHeight="1">
      <c r="A90" s="130"/>
      <c r="B90" s="131"/>
      <c r="C90" s="130"/>
      <c r="D90" s="13" t="s">
        <v>16</v>
      </c>
      <c r="E90" s="133"/>
      <c r="F90" s="135"/>
      <c r="G90" s="133"/>
      <c r="H90" s="133"/>
      <c r="I90" s="133"/>
      <c r="J90" s="126"/>
      <c r="K90" s="128"/>
      <c r="L90" s="114"/>
      <c r="M90" s="114"/>
      <c r="N90" s="114"/>
      <c r="O90" s="114"/>
      <c r="P90" s="114"/>
      <c r="Q90" s="115"/>
    </row>
    <row r="91" spans="1:17" ht="12.75" customHeight="1">
      <c r="A91" s="130"/>
      <c r="B91" s="131"/>
      <c r="C91" s="130"/>
      <c r="D91" s="13" t="s">
        <v>13</v>
      </c>
      <c r="E91" s="64">
        <f aca="true" t="shared" si="18" ref="E91:J91">E87+E79+E63+E41+E31</f>
        <v>78845.9</v>
      </c>
      <c r="F91" s="65">
        <f t="shared" si="18"/>
        <v>19254.6</v>
      </c>
      <c r="G91" s="64">
        <f t="shared" si="18"/>
        <v>16034.199999999997</v>
      </c>
      <c r="H91" s="64">
        <f t="shared" si="18"/>
        <v>13879.1</v>
      </c>
      <c r="I91" s="64">
        <f t="shared" si="18"/>
        <v>14839</v>
      </c>
      <c r="J91" s="63">
        <f t="shared" si="18"/>
        <v>14839</v>
      </c>
      <c r="K91" s="128"/>
      <c r="L91" s="114"/>
      <c r="M91" s="114"/>
      <c r="N91" s="114"/>
      <c r="O91" s="114"/>
      <c r="P91" s="114"/>
      <c r="Q91" s="115"/>
    </row>
    <row r="92" spans="1:17" ht="14.25" customHeight="1" thickBot="1">
      <c r="A92" s="130"/>
      <c r="B92" s="131"/>
      <c r="C92" s="130"/>
      <c r="D92" s="58" t="s">
        <v>14</v>
      </c>
      <c r="E92" s="59">
        <f>SUM(F92:J92)</f>
        <v>11864.4</v>
      </c>
      <c r="F92" s="59">
        <f>SUM(F32)</f>
        <v>2416.6</v>
      </c>
      <c r="G92" s="60">
        <f>SUM(G32)</f>
        <v>2274.3</v>
      </c>
      <c r="H92" s="59">
        <f>SUM(H32)</f>
        <v>2361.2999999999997</v>
      </c>
      <c r="I92" s="59">
        <f>SUM(I32)</f>
        <v>2406.1</v>
      </c>
      <c r="J92" s="61">
        <f>SUM(J32)</f>
        <v>2406.1</v>
      </c>
      <c r="K92" s="128"/>
      <c r="L92" s="114"/>
      <c r="M92" s="114"/>
      <c r="N92" s="114"/>
      <c r="O92" s="114"/>
      <c r="P92" s="114"/>
      <c r="Q92" s="115"/>
    </row>
    <row r="94" spans="7:10" ht="18.75" customHeight="1">
      <c r="G94" s="22"/>
      <c r="H94" s="22"/>
      <c r="I94" s="22"/>
      <c r="J94" s="22"/>
    </row>
    <row r="95" ht="18.75" customHeight="1">
      <c r="G95" s="22"/>
    </row>
  </sheetData>
  <sheetProtection/>
  <mergeCells count="317">
    <mergeCell ref="P17:P20"/>
    <mergeCell ref="B82:B84"/>
    <mergeCell ref="A82:A84"/>
    <mergeCell ref="C73:C76"/>
    <mergeCell ref="B73:B76"/>
    <mergeCell ref="A73:A76"/>
    <mergeCell ref="A59:A60"/>
    <mergeCell ref="B59:B60"/>
    <mergeCell ref="C59:C60"/>
    <mergeCell ref="B61:B64"/>
    <mergeCell ref="C85:C88"/>
    <mergeCell ref="B85:B88"/>
    <mergeCell ref="A85:A88"/>
    <mergeCell ref="B77:B80"/>
    <mergeCell ref="A77:A80"/>
    <mergeCell ref="C77:C80"/>
    <mergeCell ref="C82:C84"/>
    <mergeCell ref="A61:A64"/>
    <mergeCell ref="C66:C72"/>
    <mergeCell ref="B66:B72"/>
    <mergeCell ref="A66:A72"/>
    <mergeCell ref="B53:B54"/>
    <mergeCell ref="A53:A54"/>
    <mergeCell ref="C55:C56"/>
    <mergeCell ref="B55:B56"/>
    <mergeCell ref="A55:A56"/>
    <mergeCell ref="C57:C58"/>
    <mergeCell ref="B57:B58"/>
    <mergeCell ref="A57:A58"/>
    <mergeCell ref="C21:C25"/>
    <mergeCell ref="B21:B25"/>
    <mergeCell ref="A21:A25"/>
    <mergeCell ref="B34:B35"/>
    <mergeCell ref="B36:B38"/>
    <mergeCell ref="A34:A35"/>
    <mergeCell ref="A36:A38"/>
    <mergeCell ref="C34:C38"/>
    <mergeCell ref="B26:B28"/>
    <mergeCell ref="A26:A28"/>
    <mergeCell ref="B9:B13"/>
    <mergeCell ref="A9:A13"/>
    <mergeCell ref="C14:C16"/>
    <mergeCell ref="B14:B16"/>
    <mergeCell ref="A14:A16"/>
    <mergeCell ref="B17:B20"/>
    <mergeCell ref="A17:A20"/>
    <mergeCell ref="C17:C20"/>
    <mergeCell ref="K1:Q1"/>
    <mergeCell ref="A2:Q2"/>
    <mergeCell ref="A4:A5"/>
    <mergeCell ref="B4:B5"/>
    <mergeCell ref="C4:C5"/>
    <mergeCell ref="D4:D5"/>
    <mergeCell ref="E4:J4"/>
    <mergeCell ref="K4:P4"/>
    <mergeCell ref="Q4:Q5"/>
    <mergeCell ref="B7:Q7"/>
    <mergeCell ref="B8:Q8"/>
    <mergeCell ref="D10:D13"/>
    <mergeCell ref="E10:E13"/>
    <mergeCell ref="F10:F13"/>
    <mergeCell ref="G10:G13"/>
    <mergeCell ref="H10:H13"/>
    <mergeCell ref="I10:I13"/>
    <mergeCell ref="J10:J13"/>
    <mergeCell ref="C9:C13"/>
    <mergeCell ref="D15:D16"/>
    <mergeCell ref="E15:E16"/>
    <mergeCell ref="F15:F16"/>
    <mergeCell ref="G15:G16"/>
    <mergeCell ref="H15:H16"/>
    <mergeCell ref="I15:I16"/>
    <mergeCell ref="I22:I25"/>
    <mergeCell ref="J15:J16"/>
    <mergeCell ref="K14:K16"/>
    <mergeCell ref="L14:L16"/>
    <mergeCell ref="M14:M16"/>
    <mergeCell ref="K21:K22"/>
    <mergeCell ref="J22:J25"/>
    <mergeCell ref="K17:K20"/>
    <mergeCell ref="L17:L20"/>
    <mergeCell ref="M17:M20"/>
    <mergeCell ref="F27:F28"/>
    <mergeCell ref="D22:D25"/>
    <mergeCell ref="E22:E25"/>
    <mergeCell ref="F22:F25"/>
    <mergeCell ref="H22:H25"/>
    <mergeCell ref="G22:G25"/>
    <mergeCell ref="G27:G28"/>
    <mergeCell ref="H27:H28"/>
    <mergeCell ref="I27:I28"/>
    <mergeCell ref="J27:J28"/>
    <mergeCell ref="A29:A32"/>
    <mergeCell ref="B29:B32"/>
    <mergeCell ref="C29:C32"/>
    <mergeCell ref="E29:E30"/>
    <mergeCell ref="F29:F30"/>
    <mergeCell ref="C26:C28"/>
    <mergeCell ref="D27:D28"/>
    <mergeCell ref="E27:E28"/>
    <mergeCell ref="Q29:Q32"/>
    <mergeCell ref="B33:Q33"/>
    <mergeCell ref="G29:G30"/>
    <mergeCell ref="H29:H30"/>
    <mergeCell ref="I29:I30"/>
    <mergeCell ref="J29:J30"/>
    <mergeCell ref="K29:K32"/>
    <mergeCell ref="L29:L32"/>
    <mergeCell ref="J37:J38"/>
    <mergeCell ref="M29:M32"/>
    <mergeCell ref="N29:N32"/>
    <mergeCell ref="O29:O32"/>
    <mergeCell ref="P29:P32"/>
    <mergeCell ref="K34:K35"/>
    <mergeCell ref="L34:L35"/>
    <mergeCell ref="M34:M35"/>
    <mergeCell ref="N34:N35"/>
    <mergeCell ref="P36:P38"/>
    <mergeCell ref="D37:D38"/>
    <mergeCell ref="E37:E38"/>
    <mergeCell ref="F37:F38"/>
    <mergeCell ref="G37:G38"/>
    <mergeCell ref="H37:H38"/>
    <mergeCell ref="I37:I38"/>
    <mergeCell ref="A39:A42"/>
    <mergeCell ref="B39:B42"/>
    <mergeCell ref="C39:C42"/>
    <mergeCell ref="E39:E40"/>
    <mergeCell ref="F39:F40"/>
    <mergeCell ref="G39:G40"/>
    <mergeCell ref="I39:I40"/>
    <mergeCell ref="J39:J40"/>
    <mergeCell ref="K39:K42"/>
    <mergeCell ref="K46:K47"/>
    <mergeCell ref="L39:L42"/>
    <mergeCell ref="M39:M42"/>
    <mergeCell ref="L46:L47"/>
    <mergeCell ref="M46:M47"/>
    <mergeCell ref="D45:D46"/>
    <mergeCell ref="E45:E46"/>
    <mergeCell ref="F45:F46"/>
    <mergeCell ref="G45:G46"/>
    <mergeCell ref="H45:H46"/>
    <mergeCell ref="H39:H40"/>
    <mergeCell ref="J61:J62"/>
    <mergeCell ref="C48:C52"/>
    <mergeCell ref="B48:B52"/>
    <mergeCell ref="A48:A52"/>
    <mergeCell ref="I45:I46"/>
    <mergeCell ref="J45:J46"/>
    <mergeCell ref="C44:C47"/>
    <mergeCell ref="B44:B47"/>
    <mergeCell ref="A44:A47"/>
    <mergeCell ref="C53:C54"/>
    <mergeCell ref="C61:C63"/>
    <mergeCell ref="E61:E62"/>
    <mergeCell ref="F61:F62"/>
    <mergeCell ref="G61:G62"/>
    <mergeCell ref="H61:H62"/>
    <mergeCell ref="I61:I62"/>
    <mergeCell ref="B65:Q65"/>
    <mergeCell ref="D67:D72"/>
    <mergeCell ref="E67:E72"/>
    <mergeCell ref="F67:F72"/>
    <mergeCell ref="G67:G72"/>
    <mergeCell ref="H67:H72"/>
    <mergeCell ref="I67:I72"/>
    <mergeCell ref="J67:J72"/>
    <mergeCell ref="K67:K70"/>
    <mergeCell ref="L67:L70"/>
    <mergeCell ref="M67:M70"/>
    <mergeCell ref="N67:N70"/>
    <mergeCell ref="O67:O70"/>
    <mergeCell ref="P67:P70"/>
    <mergeCell ref="Q67:Q72"/>
    <mergeCell ref="K71:K72"/>
    <mergeCell ref="L71:L72"/>
    <mergeCell ref="M71:M72"/>
    <mergeCell ref="N71:N72"/>
    <mergeCell ref="O71:O72"/>
    <mergeCell ref="P71:P72"/>
    <mergeCell ref="J77:J78"/>
    <mergeCell ref="J74:J76"/>
    <mergeCell ref="D74:D76"/>
    <mergeCell ref="E74:E76"/>
    <mergeCell ref="F74:F76"/>
    <mergeCell ref="G74:G76"/>
    <mergeCell ref="H74:H76"/>
    <mergeCell ref="I74:I76"/>
    <mergeCell ref="Q9:Q13"/>
    <mergeCell ref="B81:Q81"/>
    <mergeCell ref="E77:E78"/>
    <mergeCell ref="F77:F78"/>
    <mergeCell ref="G77:G78"/>
    <mergeCell ref="H77:H78"/>
    <mergeCell ref="I77:I78"/>
    <mergeCell ref="O14:O16"/>
    <mergeCell ref="P14:P16"/>
    <mergeCell ref="Q14:Q16"/>
    <mergeCell ref="E85:E86"/>
    <mergeCell ref="F85:F86"/>
    <mergeCell ref="G85:G86"/>
    <mergeCell ref="H85:H86"/>
    <mergeCell ref="I85:I86"/>
    <mergeCell ref="J85:J86"/>
    <mergeCell ref="H89:H90"/>
    <mergeCell ref="I89:I90"/>
    <mergeCell ref="P89:P92"/>
    <mergeCell ref="K9:K10"/>
    <mergeCell ref="L9:L10"/>
    <mergeCell ref="M9:M10"/>
    <mergeCell ref="N9:N10"/>
    <mergeCell ref="O9:O10"/>
    <mergeCell ref="P9:P10"/>
    <mergeCell ref="K82:K84"/>
    <mergeCell ref="A89:A92"/>
    <mergeCell ref="B89:B92"/>
    <mergeCell ref="C89:C92"/>
    <mergeCell ref="E89:E90"/>
    <mergeCell ref="F89:F90"/>
    <mergeCell ref="G89:G90"/>
    <mergeCell ref="Q89:Q92"/>
    <mergeCell ref="J89:J90"/>
    <mergeCell ref="K89:K92"/>
    <mergeCell ref="L89:L92"/>
    <mergeCell ref="M89:M92"/>
    <mergeCell ref="N89:N92"/>
    <mergeCell ref="O89:O92"/>
    <mergeCell ref="N14:N16"/>
    <mergeCell ref="K36:K38"/>
    <mergeCell ref="L36:L38"/>
    <mergeCell ref="M36:M38"/>
    <mergeCell ref="N36:N38"/>
    <mergeCell ref="O36:O38"/>
    <mergeCell ref="N17:N20"/>
    <mergeCell ref="O17:O20"/>
    <mergeCell ref="K48:K52"/>
    <mergeCell ref="L48:L52"/>
    <mergeCell ref="M48:M52"/>
    <mergeCell ref="N48:N52"/>
    <mergeCell ref="O48:O52"/>
    <mergeCell ref="P48:P52"/>
    <mergeCell ref="M53:M54"/>
    <mergeCell ref="N53:N54"/>
    <mergeCell ref="O53:O54"/>
    <mergeCell ref="P53:P54"/>
    <mergeCell ref="N46:N47"/>
    <mergeCell ref="O46:O47"/>
    <mergeCell ref="P46:P47"/>
    <mergeCell ref="Q34:Q38"/>
    <mergeCell ref="Q26:Q28"/>
    <mergeCell ref="O34:O35"/>
    <mergeCell ref="P34:P35"/>
    <mergeCell ref="Q45:Q46"/>
    <mergeCell ref="N39:N42"/>
    <mergeCell ref="O39:O42"/>
    <mergeCell ref="P39:P42"/>
    <mergeCell ref="Q39:Q42"/>
    <mergeCell ref="B43:Q43"/>
    <mergeCell ref="Q53:Q54"/>
    <mergeCell ref="K73:K76"/>
    <mergeCell ref="L73:L76"/>
    <mergeCell ref="M73:M76"/>
    <mergeCell ref="N73:N76"/>
    <mergeCell ref="O73:O76"/>
    <mergeCell ref="P73:P76"/>
    <mergeCell ref="Q73:Q76"/>
    <mergeCell ref="K53:K54"/>
    <mergeCell ref="L53:L54"/>
    <mergeCell ref="P57:P58"/>
    <mergeCell ref="Q57:Q58"/>
    <mergeCell ref="K55:K56"/>
    <mergeCell ref="L55:L56"/>
    <mergeCell ref="M55:M56"/>
    <mergeCell ref="N55:N56"/>
    <mergeCell ref="O55:O56"/>
    <mergeCell ref="P55:P56"/>
    <mergeCell ref="M59:M60"/>
    <mergeCell ref="N59:N60"/>
    <mergeCell ref="O59:O60"/>
    <mergeCell ref="P59:P60"/>
    <mergeCell ref="Q55:Q56"/>
    <mergeCell ref="K57:K58"/>
    <mergeCell ref="L57:L58"/>
    <mergeCell ref="M57:M58"/>
    <mergeCell ref="N57:N58"/>
    <mergeCell ref="O57:O58"/>
    <mergeCell ref="Q21:Q25"/>
    <mergeCell ref="Q59:Q60"/>
    <mergeCell ref="K61:K64"/>
    <mergeCell ref="L61:L64"/>
    <mergeCell ref="M61:M64"/>
    <mergeCell ref="N61:N64"/>
    <mergeCell ref="O61:O64"/>
    <mergeCell ref="P61:P64"/>
    <mergeCell ref="Q61:Q64"/>
    <mergeCell ref="K59:K60"/>
    <mergeCell ref="M85:M88"/>
    <mergeCell ref="N85:N88"/>
    <mergeCell ref="O85:O88"/>
    <mergeCell ref="P85:P88"/>
    <mergeCell ref="L21:L22"/>
    <mergeCell ref="M21:M22"/>
    <mergeCell ref="N21:N22"/>
    <mergeCell ref="O21:O22"/>
    <mergeCell ref="P21:P22"/>
    <mergeCell ref="L59:L60"/>
    <mergeCell ref="Q85:Q88"/>
    <mergeCell ref="K77:K80"/>
    <mergeCell ref="L77:L80"/>
    <mergeCell ref="M77:M80"/>
    <mergeCell ref="N77:N80"/>
    <mergeCell ref="O77:O80"/>
    <mergeCell ref="P77:P80"/>
    <mergeCell ref="Q77:Q80"/>
    <mergeCell ref="K85:K88"/>
    <mergeCell ref="L85:L88"/>
  </mergeCells>
  <printOptions horizontalCentered="1"/>
  <pageMargins left="0.2362204724409449" right="0.2362204724409449" top="0.52" bottom="0.49" header="0.31496062992125984" footer="0.31496062992125984"/>
  <pageSetup fitToHeight="0" fitToWidth="1" horizontalDpi="600" verticalDpi="600" orientation="landscape" paperSize="9" scale="78" r:id="rId1"/>
  <ignoredErrors>
    <ignoredError sqref="F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Q95"/>
  <sheetViews>
    <sheetView zoomScaleSheetLayoutView="100" workbookViewId="0" topLeftCell="A1">
      <pane ySplit="5" topLeftCell="A6" activePane="bottomLeft" state="frozen"/>
      <selection pane="topLeft" activeCell="A1" sqref="A1"/>
      <selection pane="bottomLeft" activeCell="J1" sqref="J1"/>
    </sheetView>
  </sheetViews>
  <sheetFormatPr defaultColWidth="19.7109375" defaultRowHeight="18.75" customHeight="1"/>
  <cols>
    <col min="1" max="1" width="5.28125" style="5" customWidth="1"/>
    <col min="2" max="2" width="30.57421875" style="1" customWidth="1"/>
    <col min="3" max="3" width="6.7109375" style="1" customWidth="1"/>
    <col min="4" max="5" width="8.00390625" style="6" customWidth="1"/>
    <col min="6" max="6" width="7.28125" style="6" customWidth="1"/>
    <col min="7" max="7" width="7.421875" style="6" customWidth="1"/>
    <col min="8" max="10" width="7.8515625" style="6" customWidth="1"/>
    <col min="11" max="11" width="27.28125" style="19" customWidth="1"/>
    <col min="12" max="12" width="7.00390625" style="6" customWidth="1"/>
    <col min="13" max="13" width="7.28125" style="6" customWidth="1"/>
    <col min="14" max="16" width="8.00390625" style="6" customWidth="1"/>
    <col min="17" max="17" width="19.421875" style="5" customWidth="1"/>
    <col min="18" max="16384" width="19.7109375" style="1" customWidth="1"/>
  </cols>
  <sheetData>
    <row r="1" spans="11:17" ht="48.75" customHeight="1">
      <c r="K1" s="197" t="s">
        <v>107</v>
      </c>
      <c r="L1" s="197"/>
      <c r="M1" s="197"/>
      <c r="N1" s="197"/>
      <c r="O1" s="197"/>
      <c r="P1" s="197"/>
      <c r="Q1" s="197"/>
    </row>
    <row r="2" spans="1:17" ht="39.75" customHeight="1">
      <c r="A2" s="198" t="s">
        <v>78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</row>
    <row r="3" ht="9.75" customHeight="1">
      <c r="Q3" s="18" t="s">
        <v>5</v>
      </c>
    </row>
    <row r="4" spans="1:17" s="4" customFormat="1" ht="40.5" customHeight="1">
      <c r="A4" s="199" t="s">
        <v>10</v>
      </c>
      <c r="B4" s="199" t="s">
        <v>9</v>
      </c>
      <c r="C4" s="199" t="s">
        <v>6</v>
      </c>
      <c r="D4" s="199" t="s">
        <v>7</v>
      </c>
      <c r="E4" s="200" t="s">
        <v>0</v>
      </c>
      <c r="F4" s="200"/>
      <c r="G4" s="200"/>
      <c r="H4" s="200"/>
      <c r="I4" s="200"/>
      <c r="J4" s="200"/>
      <c r="K4" s="201" t="s">
        <v>11</v>
      </c>
      <c r="L4" s="202"/>
      <c r="M4" s="202"/>
      <c r="N4" s="202"/>
      <c r="O4" s="202"/>
      <c r="P4" s="203"/>
      <c r="Q4" s="204" t="s">
        <v>8</v>
      </c>
    </row>
    <row r="5" spans="1:17" s="4" customFormat="1" ht="12" customHeight="1">
      <c r="A5" s="199"/>
      <c r="B5" s="199"/>
      <c r="C5" s="199"/>
      <c r="D5" s="199"/>
      <c r="E5" s="74" t="s">
        <v>1</v>
      </c>
      <c r="F5" s="74" t="s">
        <v>2</v>
      </c>
      <c r="G5" s="74" t="s">
        <v>3</v>
      </c>
      <c r="H5" s="74" t="s">
        <v>25</v>
      </c>
      <c r="I5" s="74" t="s">
        <v>72</v>
      </c>
      <c r="J5" s="74" t="s">
        <v>73</v>
      </c>
      <c r="K5" s="73" t="s">
        <v>4</v>
      </c>
      <c r="L5" s="73">
        <v>2014</v>
      </c>
      <c r="M5" s="73">
        <v>2015</v>
      </c>
      <c r="N5" s="73">
        <v>2016</v>
      </c>
      <c r="O5" s="73">
        <v>2017</v>
      </c>
      <c r="P5" s="73">
        <v>2018</v>
      </c>
      <c r="Q5" s="205"/>
    </row>
    <row r="6" spans="1:17" s="16" customFormat="1" ht="9.75" customHeight="1">
      <c r="A6" s="83">
        <v>1</v>
      </c>
      <c r="B6" s="83">
        <v>2</v>
      </c>
      <c r="C6" s="83">
        <v>3</v>
      </c>
      <c r="D6" s="83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83">
        <v>11</v>
      </c>
      <c r="L6" s="83">
        <v>12</v>
      </c>
      <c r="M6" s="83">
        <v>13</v>
      </c>
      <c r="N6" s="83">
        <v>14</v>
      </c>
      <c r="O6" s="83">
        <v>15</v>
      </c>
      <c r="P6" s="83">
        <v>16</v>
      </c>
      <c r="Q6" s="83">
        <v>17</v>
      </c>
    </row>
    <row r="7" spans="1:17" ht="24" customHeight="1">
      <c r="A7" s="70"/>
      <c r="B7" s="131" t="s">
        <v>62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</row>
    <row r="8" spans="1:17" ht="12" customHeight="1">
      <c r="A8" s="2">
        <v>1</v>
      </c>
      <c r="B8" s="131" t="s">
        <v>35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</row>
    <row r="9" spans="1:17" ht="20.25" customHeight="1">
      <c r="A9" s="159" t="s">
        <v>12</v>
      </c>
      <c r="B9" s="120" t="s">
        <v>82</v>
      </c>
      <c r="C9" s="180" t="s">
        <v>81</v>
      </c>
      <c r="D9" s="36" t="s">
        <v>87</v>
      </c>
      <c r="E9" s="37">
        <f aca="true" t="shared" si="0" ref="E9:J9">E10</f>
        <v>21505.5</v>
      </c>
      <c r="F9" s="37">
        <f t="shared" si="0"/>
        <v>5586.4</v>
      </c>
      <c r="G9" s="37">
        <f t="shared" si="0"/>
        <v>4421.599999999999</v>
      </c>
      <c r="H9" s="37">
        <f t="shared" si="0"/>
        <v>3832.5</v>
      </c>
      <c r="I9" s="37">
        <f t="shared" si="0"/>
        <v>3832.5</v>
      </c>
      <c r="J9" s="37">
        <f t="shared" si="0"/>
        <v>3832.5</v>
      </c>
      <c r="K9" s="120" t="s">
        <v>90</v>
      </c>
      <c r="L9" s="137" t="s">
        <v>88</v>
      </c>
      <c r="M9" s="137">
        <v>12.3</v>
      </c>
      <c r="N9" s="137">
        <v>18.3</v>
      </c>
      <c r="O9" s="137">
        <v>24.3</v>
      </c>
      <c r="P9" s="137">
        <v>30.3</v>
      </c>
      <c r="Q9" s="112" t="s">
        <v>34</v>
      </c>
    </row>
    <row r="10" spans="1:17" ht="13.5" customHeight="1">
      <c r="A10" s="206"/>
      <c r="B10" s="143"/>
      <c r="C10" s="181"/>
      <c r="D10" s="149" t="s">
        <v>13</v>
      </c>
      <c r="E10" s="148">
        <f>SUM(F10:J13)</f>
        <v>21505.5</v>
      </c>
      <c r="F10" s="148">
        <v>5586.4</v>
      </c>
      <c r="G10" s="190">
        <f>4804.9+48.7-432</f>
        <v>4421.599999999999</v>
      </c>
      <c r="H10" s="148">
        <v>3832.5</v>
      </c>
      <c r="I10" s="148">
        <v>3832.5</v>
      </c>
      <c r="J10" s="148">
        <v>3832.5</v>
      </c>
      <c r="K10" s="136"/>
      <c r="L10" s="138"/>
      <c r="M10" s="138"/>
      <c r="N10" s="138"/>
      <c r="O10" s="138"/>
      <c r="P10" s="138"/>
      <c r="Q10" s="143"/>
    </row>
    <row r="11" spans="1:17" ht="66.75" customHeight="1">
      <c r="A11" s="206"/>
      <c r="B11" s="143"/>
      <c r="C11" s="181"/>
      <c r="D11" s="167"/>
      <c r="E11" s="168"/>
      <c r="F11" s="168"/>
      <c r="G11" s="191"/>
      <c r="H11" s="168"/>
      <c r="I11" s="168"/>
      <c r="J11" s="168"/>
      <c r="K11" s="27" t="s">
        <v>91</v>
      </c>
      <c r="L11" s="43">
        <v>11.3</v>
      </c>
      <c r="M11" s="43">
        <v>11.3</v>
      </c>
      <c r="N11" s="43">
        <v>11.3</v>
      </c>
      <c r="O11" s="43">
        <v>11.1</v>
      </c>
      <c r="P11" s="43">
        <v>10.9</v>
      </c>
      <c r="Q11" s="143"/>
    </row>
    <row r="12" spans="1:17" ht="15" customHeight="1">
      <c r="A12" s="206"/>
      <c r="B12" s="143"/>
      <c r="C12" s="181"/>
      <c r="D12" s="167"/>
      <c r="E12" s="168"/>
      <c r="F12" s="168"/>
      <c r="G12" s="191"/>
      <c r="H12" s="168"/>
      <c r="I12" s="168"/>
      <c r="J12" s="168"/>
      <c r="K12" s="27" t="s">
        <v>92</v>
      </c>
      <c r="L12" s="44">
        <v>13</v>
      </c>
      <c r="M12" s="44">
        <v>15</v>
      </c>
      <c r="N12" s="44">
        <v>20</v>
      </c>
      <c r="O12" s="44">
        <v>25</v>
      </c>
      <c r="P12" s="44">
        <v>30</v>
      </c>
      <c r="Q12" s="143"/>
    </row>
    <row r="13" spans="1:17" ht="54" customHeight="1">
      <c r="A13" s="207"/>
      <c r="B13" s="136"/>
      <c r="C13" s="182"/>
      <c r="D13" s="194"/>
      <c r="E13" s="195"/>
      <c r="F13" s="195"/>
      <c r="G13" s="196"/>
      <c r="H13" s="195"/>
      <c r="I13" s="195"/>
      <c r="J13" s="195"/>
      <c r="K13" s="27" t="s">
        <v>93</v>
      </c>
      <c r="L13" s="43">
        <v>90.2</v>
      </c>
      <c r="M13" s="43">
        <v>89.4</v>
      </c>
      <c r="N13" s="43">
        <v>82.4</v>
      </c>
      <c r="O13" s="43">
        <v>100</v>
      </c>
      <c r="P13" s="43">
        <v>100</v>
      </c>
      <c r="Q13" s="136"/>
    </row>
    <row r="14" spans="1:17" ht="23.25" customHeight="1">
      <c r="A14" s="159" t="s">
        <v>36</v>
      </c>
      <c r="B14" s="120" t="s">
        <v>40</v>
      </c>
      <c r="C14" s="180" t="s">
        <v>80</v>
      </c>
      <c r="D14" s="36" t="s">
        <v>87</v>
      </c>
      <c r="E14" s="88">
        <f aca="true" t="shared" si="1" ref="E14:J14">E15</f>
        <v>8.5</v>
      </c>
      <c r="F14" s="88">
        <f t="shared" si="1"/>
        <v>0</v>
      </c>
      <c r="G14" s="88">
        <f t="shared" si="1"/>
        <v>2</v>
      </c>
      <c r="H14" s="88">
        <f t="shared" si="1"/>
        <v>2.1</v>
      </c>
      <c r="I14" s="88">
        <f t="shared" si="1"/>
        <v>2.2</v>
      </c>
      <c r="J14" s="88">
        <f t="shared" si="1"/>
        <v>2.2</v>
      </c>
      <c r="K14" s="99" t="s">
        <v>41</v>
      </c>
      <c r="L14" s="97">
        <v>0</v>
      </c>
      <c r="M14" s="97">
        <v>1</v>
      </c>
      <c r="N14" s="97">
        <v>1</v>
      </c>
      <c r="O14" s="97">
        <v>1</v>
      </c>
      <c r="P14" s="97">
        <v>1</v>
      </c>
      <c r="Q14" s="99" t="s">
        <v>34</v>
      </c>
    </row>
    <row r="15" spans="1:17" ht="14.25" customHeight="1">
      <c r="A15" s="206"/>
      <c r="B15" s="143"/>
      <c r="C15" s="181"/>
      <c r="D15" s="149" t="s">
        <v>14</v>
      </c>
      <c r="E15" s="148">
        <f>SUM(F15:J16)</f>
        <v>8.5</v>
      </c>
      <c r="F15" s="148">
        <f>14.4-14.4</f>
        <v>0</v>
      </c>
      <c r="G15" s="190">
        <v>2</v>
      </c>
      <c r="H15" s="192">
        <f>2.2-0.1</f>
        <v>2.1</v>
      </c>
      <c r="I15" s="148">
        <v>2.2</v>
      </c>
      <c r="J15" s="148">
        <v>2.2</v>
      </c>
      <c r="K15" s="100"/>
      <c r="L15" s="100"/>
      <c r="M15" s="100"/>
      <c r="N15" s="100"/>
      <c r="O15" s="100"/>
      <c r="P15" s="100"/>
      <c r="Q15" s="100"/>
    </row>
    <row r="16" spans="1:17" ht="10.5" customHeight="1">
      <c r="A16" s="207"/>
      <c r="B16" s="143"/>
      <c r="C16" s="181"/>
      <c r="D16" s="167"/>
      <c r="E16" s="168"/>
      <c r="F16" s="168"/>
      <c r="G16" s="191"/>
      <c r="H16" s="193"/>
      <c r="I16" s="168"/>
      <c r="J16" s="168"/>
      <c r="K16" s="98"/>
      <c r="L16" s="98"/>
      <c r="M16" s="98"/>
      <c r="N16" s="98"/>
      <c r="O16" s="98"/>
      <c r="P16" s="98"/>
      <c r="Q16" s="98"/>
    </row>
    <row r="17" spans="1:17" ht="21.75" customHeight="1">
      <c r="A17" s="159" t="s">
        <v>38</v>
      </c>
      <c r="B17" s="120" t="s">
        <v>37</v>
      </c>
      <c r="C17" s="180" t="s">
        <v>81</v>
      </c>
      <c r="D17" s="72" t="s">
        <v>87</v>
      </c>
      <c r="E17" s="80">
        <f>E18+E19+E20</f>
        <v>11855.900000000001</v>
      </c>
      <c r="F17" s="80">
        <f>F18+F19</f>
        <v>2416.6</v>
      </c>
      <c r="G17" s="80">
        <f>G18+G19+G20</f>
        <v>2272.3</v>
      </c>
      <c r="H17" s="80">
        <f>H18+H19</f>
        <v>2359.2</v>
      </c>
      <c r="I17" s="80">
        <f>I18+I19</f>
        <v>2403.9</v>
      </c>
      <c r="J17" s="80">
        <f>J18+J19</f>
        <v>2403.9</v>
      </c>
      <c r="K17" s="99" t="s">
        <v>94</v>
      </c>
      <c r="L17" s="123" t="s">
        <v>89</v>
      </c>
      <c r="M17" s="123" t="s">
        <v>89</v>
      </c>
      <c r="N17" s="123" t="s">
        <v>89</v>
      </c>
      <c r="O17" s="123" t="s">
        <v>89</v>
      </c>
      <c r="P17" s="123" t="s">
        <v>89</v>
      </c>
      <c r="Q17" s="35"/>
    </row>
    <row r="18" spans="1:17" ht="27" customHeight="1">
      <c r="A18" s="206"/>
      <c r="B18" s="208"/>
      <c r="C18" s="181"/>
      <c r="D18" s="83" t="s">
        <v>14</v>
      </c>
      <c r="E18" s="84">
        <f>SUM(F18:J18)</f>
        <v>3909.6000000000004</v>
      </c>
      <c r="F18" s="85">
        <v>788.9</v>
      </c>
      <c r="G18" s="84">
        <f>719.6-63</f>
        <v>656.6</v>
      </c>
      <c r="H18" s="57">
        <f>842.2-35.7</f>
        <v>806.5</v>
      </c>
      <c r="I18" s="57">
        <f>864.3-35.5</f>
        <v>828.8</v>
      </c>
      <c r="J18" s="57">
        <f>864.3-35.5</f>
        <v>828.8</v>
      </c>
      <c r="K18" s="100"/>
      <c r="L18" s="124"/>
      <c r="M18" s="124"/>
      <c r="N18" s="124"/>
      <c r="O18" s="124"/>
      <c r="P18" s="124"/>
      <c r="Q18" s="86" t="s">
        <v>34</v>
      </c>
    </row>
    <row r="19" spans="1:17" ht="30.75" customHeight="1">
      <c r="A19" s="206"/>
      <c r="B19" s="208"/>
      <c r="C19" s="181"/>
      <c r="D19" s="83" t="s">
        <v>14</v>
      </c>
      <c r="E19" s="84">
        <f>SUM(F19:J19)</f>
        <v>7883.300000000001</v>
      </c>
      <c r="F19" s="84">
        <f>1552.7+75</f>
        <v>1627.7</v>
      </c>
      <c r="G19" s="84">
        <v>1552.7</v>
      </c>
      <c r="H19" s="57">
        <f>1652.7-100</f>
        <v>1552.7</v>
      </c>
      <c r="I19" s="57">
        <f>1672.7-97.6</f>
        <v>1575.1000000000001</v>
      </c>
      <c r="J19" s="57">
        <f>1672.7-97.6</f>
        <v>1575.1000000000001</v>
      </c>
      <c r="K19" s="100"/>
      <c r="L19" s="124"/>
      <c r="M19" s="124"/>
      <c r="N19" s="124"/>
      <c r="O19" s="124"/>
      <c r="P19" s="124"/>
      <c r="Q19" s="81" t="s">
        <v>43</v>
      </c>
    </row>
    <row r="20" spans="1:17" ht="30.75" customHeight="1">
      <c r="A20" s="207"/>
      <c r="B20" s="209"/>
      <c r="C20" s="182"/>
      <c r="D20" s="83" t="s">
        <v>14</v>
      </c>
      <c r="E20" s="84">
        <f>SUM(F20:J20)</f>
        <v>63</v>
      </c>
      <c r="F20" s="76">
        <v>0</v>
      </c>
      <c r="G20" s="77">
        <v>63</v>
      </c>
      <c r="H20" s="76">
        <v>0</v>
      </c>
      <c r="I20" s="76">
        <v>0</v>
      </c>
      <c r="J20" s="76">
        <v>0</v>
      </c>
      <c r="K20" s="98"/>
      <c r="L20" s="98"/>
      <c r="M20" s="98"/>
      <c r="N20" s="98"/>
      <c r="O20" s="98"/>
      <c r="P20" s="98"/>
      <c r="Q20" s="52" t="s">
        <v>104</v>
      </c>
    </row>
    <row r="21" spans="1:17" ht="23.25" customHeight="1">
      <c r="A21" s="159" t="s">
        <v>39</v>
      </c>
      <c r="B21" s="120" t="s">
        <v>84</v>
      </c>
      <c r="C21" s="180" t="s">
        <v>81</v>
      </c>
      <c r="D21" s="72" t="s">
        <v>87</v>
      </c>
      <c r="E21" s="89">
        <f aca="true" t="shared" si="2" ref="E21:J21">E22</f>
        <v>47051</v>
      </c>
      <c r="F21" s="89">
        <f t="shared" si="2"/>
        <v>10977.6</v>
      </c>
      <c r="G21" s="89">
        <f t="shared" si="2"/>
        <v>10010.599999999999</v>
      </c>
      <c r="H21" s="89">
        <f t="shared" si="2"/>
        <v>8021</v>
      </c>
      <c r="I21" s="89">
        <f t="shared" si="2"/>
        <v>9020.9</v>
      </c>
      <c r="J21" s="89">
        <f t="shared" si="2"/>
        <v>9020.9</v>
      </c>
      <c r="K21" s="120" t="s">
        <v>24</v>
      </c>
      <c r="L21" s="97">
        <v>100</v>
      </c>
      <c r="M21" s="97">
        <v>100</v>
      </c>
      <c r="N21" s="97">
        <v>100</v>
      </c>
      <c r="O21" s="97">
        <v>100</v>
      </c>
      <c r="P21" s="97">
        <v>100</v>
      </c>
      <c r="Q21" s="99" t="s">
        <v>43</v>
      </c>
    </row>
    <row r="22" spans="1:17" ht="24" customHeight="1">
      <c r="A22" s="206"/>
      <c r="B22" s="143"/>
      <c r="C22" s="181"/>
      <c r="D22" s="158" t="s">
        <v>13</v>
      </c>
      <c r="E22" s="170">
        <f>SUM(F22:J25)</f>
        <v>47051</v>
      </c>
      <c r="F22" s="170">
        <f>12241.1-1263.5</f>
        <v>10977.6</v>
      </c>
      <c r="G22" s="186">
        <f>9020.9+949.4+40.3</f>
        <v>10010.599999999999</v>
      </c>
      <c r="H22" s="170">
        <f>8020.9+0.1</f>
        <v>8021</v>
      </c>
      <c r="I22" s="170">
        <v>9020.9</v>
      </c>
      <c r="J22" s="170">
        <v>9020.9</v>
      </c>
      <c r="K22" s="122"/>
      <c r="L22" s="98"/>
      <c r="M22" s="98"/>
      <c r="N22" s="98"/>
      <c r="O22" s="98"/>
      <c r="P22" s="98"/>
      <c r="Q22" s="100"/>
    </row>
    <row r="23" spans="1:17" ht="57" customHeight="1">
      <c r="A23" s="206"/>
      <c r="B23" s="143"/>
      <c r="C23" s="181"/>
      <c r="D23" s="184"/>
      <c r="E23" s="185"/>
      <c r="F23" s="185"/>
      <c r="G23" s="187"/>
      <c r="H23" s="185"/>
      <c r="I23" s="185"/>
      <c r="J23" s="185"/>
      <c r="K23" s="27" t="s">
        <v>95</v>
      </c>
      <c r="L23" s="15">
        <v>80</v>
      </c>
      <c r="M23" s="15">
        <v>83</v>
      </c>
      <c r="N23" s="15">
        <v>90</v>
      </c>
      <c r="O23" s="15">
        <v>100</v>
      </c>
      <c r="P23" s="15">
        <v>100</v>
      </c>
      <c r="Q23" s="100"/>
    </row>
    <row r="24" spans="1:17" ht="56.25" customHeight="1">
      <c r="A24" s="206"/>
      <c r="B24" s="143"/>
      <c r="C24" s="181"/>
      <c r="D24" s="184"/>
      <c r="E24" s="185"/>
      <c r="F24" s="185"/>
      <c r="G24" s="187"/>
      <c r="H24" s="185"/>
      <c r="I24" s="185"/>
      <c r="J24" s="185"/>
      <c r="K24" s="71" t="s">
        <v>85</v>
      </c>
      <c r="L24" s="15">
        <v>25</v>
      </c>
      <c r="M24" s="15">
        <v>25</v>
      </c>
      <c r="N24" s="15">
        <v>25</v>
      </c>
      <c r="O24" s="15">
        <v>25</v>
      </c>
      <c r="P24" s="15">
        <v>25</v>
      </c>
      <c r="Q24" s="100"/>
    </row>
    <row r="25" spans="1:17" ht="39" customHeight="1">
      <c r="A25" s="207"/>
      <c r="B25" s="136"/>
      <c r="C25" s="182"/>
      <c r="D25" s="184"/>
      <c r="E25" s="185"/>
      <c r="F25" s="185"/>
      <c r="G25" s="187"/>
      <c r="H25" s="185"/>
      <c r="I25" s="185"/>
      <c r="J25" s="185"/>
      <c r="K25" s="71" t="s">
        <v>86</v>
      </c>
      <c r="L25" s="15">
        <v>90</v>
      </c>
      <c r="M25" s="15">
        <v>90</v>
      </c>
      <c r="N25" s="15">
        <v>90</v>
      </c>
      <c r="O25" s="15">
        <v>90</v>
      </c>
      <c r="P25" s="15">
        <v>90</v>
      </c>
      <c r="Q25" s="98"/>
    </row>
    <row r="26" spans="1:17" ht="26.25" customHeight="1">
      <c r="A26" s="159" t="s">
        <v>79</v>
      </c>
      <c r="B26" s="120" t="s">
        <v>83</v>
      </c>
      <c r="C26" s="180" t="s">
        <v>80</v>
      </c>
      <c r="D26" s="72" t="s">
        <v>87</v>
      </c>
      <c r="E26" s="90">
        <f aca="true" t="shared" si="3" ref="E26:J26">E27</f>
        <v>4114.799999999999</v>
      </c>
      <c r="F26" s="90">
        <f t="shared" si="3"/>
        <v>0</v>
      </c>
      <c r="G26" s="90">
        <f t="shared" si="3"/>
        <v>432</v>
      </c>
      <c r="H26" s="90">
        <f t="shared" si="3"/>
        <v>1227.6</v>
      </c>
      <c r="I26" s="90">
        <f t="shared" si="3"/>
        <v>1227.6</v>
      </c>
      <c r="J26" s="90">
        <f t="shared" si="3"/>
        <v>1227.6</v>
      </c>
      <c r="K26" s="49"/>
      <c r="L26" s="50"/>
      <c r="M26" s="50"/>
      <c r="N26" s="50"/>
      <c r="O26" s="50"/>
      <c r="P26" s="50"/>
      <c r="Q26" s="108" t="s">
        <v>104</v>
      </c>
    </row>
    <row r="27" spans="1:17" ht="42" customHeight="1">
      <c r="A27" s="206"/>
      <c r="B27" s="143"/>
      <c r="C27" s="181"/>
      <c r="D27" s="115" t="s">
        <v>13</v>
      </c>
      <c r="E27" s="170">
        <f>F27+G27+H27+I27+J27</f>
        <v>4114.799999999999</v>
      </c>
      <c r="F27" s="170">
        <v>0</v>
      </c>
      <c r="G27" s="188">
        <v>432</v>
      </c>
      <c r="H27" s="170">
        <v>1227.6</v>
      </c>
      <c r="I27" s="170">
        <v>1227.6</v>
      </c>
      <c r="J27" s="172">
        <v>1227.6</v>
      </c>
      <c r="K27" s="53" t="s">
        <v>105</v>
      </c>
      <c r="L27" s="87">
        <v>0</v>
      </c>
      <c r="M27" s="87" t="s">
        <v>89</v>
      </c>
      <c r="N27" s="87" t="s">
        <v>89</v>
      </c>
      <c r="O27" s="87" t="s">
        <v>89</v>
      </c>
      <c r="P27" s="87" t="s">
        <v>89</v>
      </c>
      <c r="Q27" s="109"/>
    </row>
    <row r="28" spans="1:17" ht="61.5" customHeight="1" thickBot="1">
      <c r="A28" s="207"/>
      <c r="B28" s="136"/>
      <c r="C28" s="182"/>
      <c r="D28" s="183"/>
      <c r="E28" s="171"/>
      <c r="F28" s="171"/>
      <c r="G28" s="189"/>
      <c r="H28" s="171"/>
      <c r="I28" s="171"/>
      <c r="J28" s="173"/>
      <c r="K28" s="53" t="s">
        <v>93</v>
      </c>
      <c r="L28" s="87" t="s">
        <v>96</v>
      </c>
      <c r="M28" s="87" t="s">
        <v>96</v>
      </c>
      <c r="N28" s="87" t="s">
        <v>97</v>
      </c>
      <c r="O28" s="87" t="s">
        <v>89</v>
      </c>
      <c r="P28" s="87" t="s">
        <v>89</v>
      </c>
      <c r="Q28" s="110"/>
    </row>
    <row r="29" spans="1:17" ht="15.75" customHeight="1">
      <c r="A29" s="174"/>
      <c r="B29" s="177" t="s">
        <v>42</v>
      </c>
      <c r="C29" s="179"/>
      <c r="D29" s="14" t="s">
        <v>15</v>
      </c>
      <c r="E29" s="132">
        <f>SUM(F29:J30)</f>
        <v>84535.69999999998</v>
      </c>
      <c r="F29" s="134">
        <f>SUM(F31:F32)</f>
        <v>18980.6</v>
      </c>
      <c r="G29" s="132">
        <f>SUM(G31:G32)</f>
        <v>17138.499999999996</v>
      </c>
      <c r="H29" s="132">
        <f>SUM(H31:H32)</f>
        <v>15442.4</v>
      </c>
      <c r="I29" s="132">
        <f>SUM(I31:I32)</f>
        <v>16487.1</v>
      </c>
      <c r="J29" s="125">
        <f>SUM(J31:J32)</f>
        <v>16487.1</v>
      </c>
      <c r="K29" s="95"/>
      <c r="L29" s="99"/>
      <c r="M29" s="99"/>
      <c r="N29" s="99"/>
      <c r="O29" s="99"/>
      <c r="P29" s="99"/>
      <c r="Q29" s="152"/>
    </row>
    <row r="30" spans="1:17" ht="13.5" customHeight="1">
      <c r="A30" s="175"/>
      <c r="B30" s="178"/>
      <c r="C30" s="179"/>
      <c r="D30" s="13" t="s">
        <v>16</v>
      </c>
      <c r="E30" s="133"/>
      <c r="F30" s="135"/>
      <c r="G30" s="133"/>
      <c r="H30" s="133"/>
      <c r="I30" s="133"/>
      <c r="J30" s="126"/>
      <c r="K30" s="95"/>
      <c r="L30" s="150"/>
      <c r="M30" s="150"/>
      <c r="N30" s="150"/>
      <c r="O30" s="150"/>
      <c r="P30" s="150"/>
      <c r="Q30" s="152"/>
    </row>
    <row r="31" spans="1:17" ht="14.25" customHeight="1">
      <c r="A31" s="175"/>
      <c r="B31" s="178"/>
      <c r="C31" s="179"/>
      <c r="D31" s="11" t="s">
        <v>13</v>
      </c>
      <c r="E31" s="57">
        <f>SUM(F31:J31)</f>
        <v>72671.29999999999</v>
      </c>
      <c r="F31" s="84">
        <f>SUM(F10,F22)+F27</f>
        <v>16564</v>
      </c>
      <c r="G31" s="57">
        <f>SUM(G10,G22)+G27</f>
        <v>14864.199999999997</v>
      </c>
      <c r="H31" s="57">
        <f>SUM(H10,H22)+H27</f>
        <v>13081.1</v>
      </c>
      <c r="I31" s="57">
        <f>SUM(I10,I22)+I27</f>
        <v>14081</v>
      </c>
      <c r="J31" s="62">
        <f>SUM(J10,J22)+J27</f>
        <v>14081</v>
      </c>
      <c r="K31" s="95"/>
      <c r="L31" s="150"/>
      <c r="M31" s="150"/>
      <c r="N31" s="150"/>
      <c r="O31" s="150"/>
      <c r="P31" s="150"/>
      <c r="Q31" s="152"/>
    </row>
    <row r="32" spans="1:17" ht="13.5" customHeight="1" thickBot="1">
      <c r="A32" s="176"/>
      <c r="B32" s="166"/>
      <c r="C32" s="130"/>
      <c r="D32" s="12" t="s">
        <v>14</v>
      </c>
      <c r="E32" s="9">
        <f aca="true" t="shared" si="4" ref="E32:J32">SUM(E15:E17)</f>
        <v>11864.400000000001</v>
      </c>
      <c r="F32" s="9">
        <f t="shared" si="4"/>
        <v>2416.6</v>
      </c>
      <c r="G32" s="9">
        <f t="shared" si="4"/>
        <v>2274.3</v>
      </c>
      <c r="H32" s="9">
        <f t="shared" si="4"/>
        <v>2361.2999999999997</v>
      </c>
      <c r="I32" s="9">
        <f t="shared" si="4"/>
        <v>2406.1</v>
      </c>
      <c r="J32" s="10">
        <f t="shared" si="4"/>
        <v>2406.1</v>
      </c>
      <c r="K32" s="127"/>
      <c r="L32" s="151"/>
      <c r="M32" s="151"/>
      <c r="N32" s="151"/>
      <c r="O32" s="151"/>
      <c r="P32" s="151"/>
      <c r="Q32" s="152"/>
    </row>
    <row r="33" spans="1:17" ht="18" customHeight="1">
      <c r="A33" s="3" t="s">
        <v>17</v>
      </c>
      <c r="B33" s="154" t="s">
        <v>49</v>
      </c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6"/>
    </row>
    <row r="34" spans="1:17" ht="22.5" customHeight="1">
      <c r="A34" s="159" t="s">
        <v>18</v>
      </c>
      <c r="B34" s="211" t="s">
        <v>50</v>
      </c>
      <c r="C34" s="217" t="s">
        <v>81</v>
      </c>
      <c r="D34" s="72" t="s">
        <v>87</v>
      </c>
      <c r="E34" s="89">
        <f aca="true" t="shared" si="5" ref="E34:J34">E35</f>
        <v>373.7</v>
      </c>
      <c r="F34" s="89">
        <f t="shared" si="5"/>
        <v>373.7</v>
      </c>
      <c r="G34" s="89">
        <f t="shared" si="5"/>
        <v>0</v>
      </c>
      <c r="H34" s="89">
        <f t="shared" si="5"/>
        <v>0</v>
      </c>
      <c r="I34" s="89">
        <f t="shared" si="5"/>
        <v>0</v>
      </c>
      <c r="J34" s="89">
        <f t="shared" si="5"/>
        <v>0</v>
      </c>
      <c r="K34" s="120" t="s">
        <v>26</v>
      </c>
      <c r="L34" s="97">
        <v>1</v>
      </c>
      <c r="M34" s="97">
        <v>0</v>
      </c>
      <c r="N34" s="97">
        <v>0</v>
      </c>
      <c r="O34" s="97">
        <v>0</v>
      </c>
      <c r="P34" s="97">
        <v>0</v>
      </c>
      <c r="Q34" s="99" t="s">
        <v>32</v>
      </c>
    </row>
    <row r="35" spans="1:17" ht="23.25" customHeight="1">
      <c r="A35" s="161"/>
      <c r="B35" s="212"/>
      <c r="C35" s="218"/>
      <c r="D35" s="83" t="s">
        <v>13</v>
      </c>
      <c r="E35" s="84">
        <f>SUM(F35:J35)</f>
        <v>373.7</v>
      </c>
      <c r="F35" s="84">
        <v>373.7</v>
      </c>
      <c r="G35" s="84">
        <v>0</v>
      </c>
      <c r="H35" s="84">
        <v>0</v>
      </c>
      <c r="I35" s="84">
        <v>0</v>
      </c>
      <c r="J35" s="84">
        <v>0</v>
      </c>
      <c r="K35" s="169"/>
      <c r="L35" s="111"/>
      <c r="M35" s="111"/>
      <c r="N35" s="111"/>
      <c r="O35" s="111"/>
      <c r="P35" s="111"/>
      <c r="Q35" s="100"/>
    </row>
    <row r="36" spans="1:17" ht="23.25" customHeight="1">
      <c r="A36" s="159" t="s">
        <v>48</v>
      </c>
      <c r="B36" s="213" t="s">
        <v>51</v>
      </c>
      <c r="C36" s="218"/>
      <c r="D36" s="72" t="s">
        <v>87</v>
      </c>
      <c r="E36" s="89">
        <f aca="true" t="shared" si="6" ref="E36:J36">E37</f>
        <v>132.70000000000002</v>
      </c>
      <c r="F36" s="89">
        <f t="shared" si="6"/>
        <v>132.70000000000002</v>
      </c>
      <c r="G36" s="89">
        <f t="shared" si="6"/>
        <v>0</v>
      </c>
      <c r="H36" s="89">
        <f t="shared" si="6"/>
        <v>0</v>
      </c>
      <c r="I36" s="89">
        <f t="shared" si="6"/>
        <v>0</v>
      </c>
      <c r="J36" s="89">
        <f t="shared" si="6"/>
        <v>0</v>
      </c>
      <c r="K36" s="120" t="s">
        <v>27</v>
      </c>
      <c r="L36" s="97">
        <v>1</v>
      </c>
      <c r="M36" s="97">
        <v>0</v>
      </c>
      <c r="N36" s="97">
        <v>0</v>
      </c>
      <c r="O36" s="97">
        <v>0</v>
      </c>
      <c r="P36" s="97">
        <v>0</v>
      </c>
      <c r="Q36" s="100"/>
    </row>
    <row r="37" spans="1:17" ht="15.75" customHeight="1">
      <c r="A37" s="216"/>
      <c r="B37" s="214"/>
      <c r="C37" s="218"/>
      <c r="D37" s="149" t="s">
        <v>13</v>
      </c>
      <c r="E37" s="148">
        <f>SUM(F37:J38)</f>
        <v>132.70000000000002</v>
      </c>
      <c r="F37" s="148">
        <f>500-156.9-140+120-12.5-17.5-160.4</f>
        <v>132.70000000000002</v>
      </c>
      <c r="G37" s="148">
        <v>0</v>
      </c>
      <c r="H37" s="148">
        <v>0</v>
      </c>
      <c r="I37" s="148">
        <v>0</v>
      </c>
      <c r="J37" s="148">
        <v>0</v>
      </c>
      <c r="K37" s="121"/>
      <c r="L37" s="100"/>
      <c r="M37" s="100"/>
      <c r="N37" s="100"/>
      <c r="O37" s="100"/>
      <c r="P37" s="100"/>
      <c r="Q37" s="100"/>
    </row>
    <row r="38" spans="1:17" ht="6.75" customHeight="1" thickBot="1">
      <c r="A38" s="210"/>
      <c r="B38" s="215"/>
      <c r="C38" s="218"/>
      <c r="D38" s="167"/>
      <c r="E38" s="168"/>
      <c r="F38" s="168"/>
      <c r="G38" s="168"/>
      <c r="H38" s="168"/>
      <c r="I38" s="168"/>
      <c r="J38" s="168"/>
      <c r="K38" s="122"/>
      <c r="L38" s="98"/>
      <c r="M38" s="98"/>
      <c r="N38" s="98"/>
      <c r="O38" s="98"/>
      <c r="P38" s="98"/>
      <c r="Q38" s="98"/>
    </row>
    <row r="39" spans="1:17" ht="11.25" customHeight="1">
      <c r="A39" s="115"/>
      <c r="B39" s="166" t="s">
        <v>74</v>
      </c>
      <c r="C39" s="130"/>
      <c r="D39" s="14" t="s">
        <v>15</v>
      </c>
      <c r="E39" s="134">
        <f>SUM(F39:J40)</f>
        <v>506.4</v>
      </c>
      <c r="F39" s="134">
        <f>SUM(F41)</f>
        <v>506.4</v>
      </c>
      <c r="G39" s="134">
        <f>SUM(G35)</f>
        <v>0</v>
      </c>
      <c r="H39" s="134">
        <f>SUM(H35)</f>
        <v>0</v>
      </c>
      <c r="I39" s="134">
        <f>SUM(I35)</f>
        <v>0</v>
      </c>
      <c r="J39" s="141">
        <f>SUM(J35)</f>
        <v>0</v>
      </c>
      <c r="K39" s="128"/>
      <c r="L39" s="114"/>
      <c r="M39" s="114"/>
      <c r="N39" s="114"/>
      <c r="O39" s="114"/>
      <c r="P39" s="114"/>
      <c r="Q39" s="115"/>
    </row>
    <row r="40" spans="1:17" ht="11.25" customHeight="1">
      <c r="A40" s="115"/>
      <c r="B40" s="131"/>
      <c r="C40" s="130"/>
      <c r="D40" s="13" t="s">
        <v>16</v>
      </c>
      <c r="E40" s="135"/>
      <c r="F40" s="135"/>
      <c r="G40" s="135"/>
      <c r="H40" s="135"/>
      <c r="I40" s="135"/>
      <c r="J40" s="142"/>
      <c r="K40" s="128"/>
      <c r="L40" s="114"/>
      <c r="M40" s="114"/>
      <c r="N40" s="114"/>
      <c r="O40" s="114"/>
      <c r="P40" s="114"/>
      <c r="Q40" s="115"/>
    </row>
    <row r="41" spans="1:17" ht="11.25" customHeight="1">
      <c r="A41" s="115"/>
      <c r="B41" s="131"/>
      <c r="C41" s="130"/>
      <c r="D41" s="11" t="s">
        <v>13</v>
      </c>
      <c r="E41" s="84">
        <f>SUM(F41:J41)</f>
        <v>506.4</v>
      </c>
      <c r="F41" s="84">
        <f>SUM(F35:F36)</f>
        <v>506.4</v>
      </c>
      <c r="G41" s="84">
        <f>SUM(G35)</f>
        <v>0</v>
      </c>
      <c r="H41" s="84">
        <f>SUM(H35)</f>
        <v>0</v>
      </c>
      <c r="I41" s="84">
        <f>SUM(I35)</f>
        <v>0</v>
      </c>
      <c r="J41" s="8">
        <f>SUM(J35)</f>
        <v>0</v>
      </c>
      <c r="K41" s="128"/>
      <c r="L41" s="114"/>
      <c r="M41" s="114"/>
      <c r="N41" s="114"/>
      <c r="O41" s="114"/>
      <c r="P41" s="114"/>
      <c r="Q41" s="115"/>
    </row>
    <row r="42" spans="1:17" ht="12.75" customHeight="1" thickBot="1">
      <c r="A42" s="115"/>
      <c r="B42" s="131"/>
      <c r="C42" s="130"/>
      <c r="D42" s="12" t="s">
        <v>14</v>
      </c>
      <c r="E42" s="9">
        <f>SUM(F42:J42)</f>
        <v>0</v>
      </c>
      <c r="F42" s="9">
        <v>0</v>
      </c>
      <c r="G42" s="9">
        <v>0</v>
      </c>
      <c r="H42" s="9">
        <v>0</v>
      </c>
      <c r="I42" s="9">
        <v>0</v>
      </c>
      <c r="J42" s="10">
        <v>0</v>
      </c>
      <c r="K42" s="128"/>
      <c r="L42" s="114"/>
      <c r="M42" s="114"/>
      <c r="N42" s="114"/>
      <c r="O42" s="114"/>
      <c r="P42" s="114"/>
      <c r="Q42" s="115"/>
    </row>
    <row r="43" spans="1:17" ht="14.25" customHeight="1">
      <c r="A43" s="3" t="s">
        <v>19</v>
      </c>
      <c r="B43" s="116" t="s">
        <v>57</v>
      </c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8"/>
    </row>
    <row r="44" spans="1:17" ht="22.5" customHeight="1">
      <c r="A44" s="159" t="s">
        <v>20</v>
      </c>
      <c r="B44" s="153" t="s">
        <v>28</v>
      </c>
      <c r="C44" s="115" t="s">
        <v>80</v>
      </c>
      <c r="D44" s="72" t="s">
        <v>87</v>
      </c>
      <c r="E44" s="80">
        <f aca="true" t="shared" si="7" ref="E44:J44">E45+E47</f>
        <v>1315</v>
      </c>
      <c r="F44" s="80">
        <f t="shared" si="7"/>
        <v>263</v>
      </c>
      <c r="G44" s="80">
        <f t="shared" si="7"/>
        <v>263</v>
      </c>
      <c r="H44" s="80">
        <f t="shared" si="7"/>
        <v>263</v>
      </c>
      <c r="I44" s="80">
        <f t="shared" si="7"/>
        <v>263</v>
      </c>
      <c r="J44" s="80">
        <f t="shared" si="7"/>
        <v>263</v>
      </c>
      <c r="K44" s="39"/>
      <c r="L44" s="39"/>
      <c r="M44" s="39"/>
      <c r="N44" s="39"/>
      <c r="O44" s="39"/>
      <c r="P44" s="39"/>
      <c r="Q44" s="39"/>
    </row>
    <row r="45" spans="1:17" ht="24" customHeight="1">
      <c r="A45" s="160"/>
      <c r="B45" s="163"/>
      <c r="C45" s="162"/>
      <c r="D45" s="114" t="s">
        <v>13</v>
      </c>
      <c r="E45" s="147">
        <f>SUM(F45:J45)</f>
        <v>1287</v>
      </c>
      <c r="F45" s="147">
        <f>200-15+50</f>
        <v>235</v>
      </c>
      <c r="G45" s="147">
        <f>200+50-15+28</f>
        <v>263</v>
      </c>
      <c r="H45" s="147">
        <f>200+50-15+28</f>
        <v>263</v>
      </c>
      <c r="I45" s="147">
        <f>200+50-15+28</f>
        <v>263</v>
      </c>
      <c r="J45" s="147">
        <f>200+50-15+28</f>
        <v>263</v>
      </c>
      <c r="K45" s="20" t="s">
        <v>29</v>
      </c>
      <c r="L45" s="15">
        <v>25</v>
      </c>
      <c r="M45" s="15">
        <v>25</v>
      </c>
      <c r="N45" s="15">
        <v>25</v>
      </c>
      <c r="O45" s="15">
        <v>25</v>
      </c>
      <c r="P45" s="15">
        <v>25</v>
      </c>
      <c r="Q45" s="112" t="s">
        <v>34</v>
      </c>
    </row>
    <row r="46" spans="1:17" ht="3" customHeight="1" hidden="1">
      <c r="A46" s="160"/>
      <c r="B46" s="163"/>
      <c r="C46" s="162"/>
      <c r="D46" s="114"/>
      <c r="E46" s="147"/>
      <c r="F46" s="147"/>
      <c r="G46" s="147"/>
      <c r="H46" s="147"/>
      <c r="I46" s="147"/>
      <c r="J46" s="147"/>
      <c r="K46" s="164" t="s">
        <v>98</v>
      </c>
      <c r="L46" s="97">
        <v>1500</v>
      </c>
      <c r="M46" s="97">
        <v>1500</v>
      </c>
      <c r="N46" s="97">
        <v>1500</v>
      </c>
      <c r="O46" s="97">
        <v>1500</v>
      </c>
      <c r="P46" s="97">
        <v>1500</v>
      </c>
      <c r="Q46" s="113"/>
    </row>
    <row r="47" spans="1:17" ht="23.25" customHeight="1">
      <c r="A47" s="161"/>
      <c r="B47" s="163"/>
      <c r="C47" s="162"/>
      <c r="D47" s="83" t="s">
        <v>13</v>
      </c>
      <c r="E47" s="84">
        <f aca="true" t="shared" si="8" ref="E47:E60">SUM(F47:J47)</f>
        <v>28</v>
      </c>
      <c r="F47" s="84">
        <v>28</v>
      </c>
      <c r="G47" s="84">
        <v>0</v>
      </c>
      <c r="H47" s="84">
        <v>0</v>
      </c>
      <c r="I47" s="84">
        <v>0</v>
      </c>
      <c r="J47" s="84">
        <v>0</v>
      </c>
      <c r="K47" s="165"/>
      <c r="L47" s="119"/>
      <c r="M47" s="119"/>
      <c r="N47" s="119"/>
      <c r="O47" s="119"/>
      <c r="P47" s="119"/>
      <c r="Q47" s="81" t="s">
        <v>33</v>
      </c>
    </row>
    <row r="48" spans="1:17" ht="23.25" customHeight="1">
      <c r="A48" s="159" t="s">
        <v>44</v>
      </c>
      <c r="B48" s="120" t="s">
        <v>59</v>
      </c>
      <c r="C48" s="158" t="s">
        <v>80</v>
      </c>
      <c r="D48" s="72" t="s">
        <v>87</v>
      </c>
      <c r="E48" s="80">
        <f aca="true" t="shared" si="9" ref="E48:J48">E49+E50+E51+E52</f>
        <v>375</v>
      </c>
      <c r="F48" s="80">
        <f t="shared" si="9"/>
        <v>75</v>
      </c>
      <c r="G48" s="80">
        <f t="shared" si="9"/>
        <v>75</v>
      </c>
      <c r="H48" s="80">
        <f t="shared" si="9"/>
        <v>75</v>
      </c>
      <c r="I48" s="80">
        <f t="shared" si="9"/>
        <v>75</v>
      </c>
      <c r="J48" s="80">
        <f t="shared" si="9"/>
        <v>75</v>
      </c>
      <c r="K48" s="101" t="s">
        <v>30</v>
      </c>
      <c r="L48" s="97">
        <v>25</v>
      </c>
      <c r="M48" s="97">
        <v>30</v>
      </c>
      <c r="N48" s="97">
        <v>35</v>
      </c>
      <c r="O48" s="97">
        <v>36</v>
      </c>
      <c r="P48" s="97">
        <v>37</v>
      </c>
      <c r="Q48" s="81"/>
    </row>
    <row r="49" spans="1:17" ht="22.5" customHeight="1">
      <c r="A49" s="160"/>
      <c r="B49" s="121"/>
      <c r="C49" s="143"/>
      <c r="D49" s="83" t="s">
        <v>13</v>
      </c>
      <c r="E49" s="84">
        <f t="shared" si="8"/>
        <v>20</v>
      </c>
      <c r="F49" s="84">
        <v>20</v>
      </c>
      <c r="G49" s="84">
        <v>0</v>
      </c>
      <c r="H49" s="84">
        <v>0</v>
      </c>
      <c r="I49" s="84">
        <v>0</v>
      </c>
      <c r="J49" s="84">
        <v>0</v>
      </c>
      <c r="K49" s="104"/>
      <c r="L49" s="100"/>
      <c r="M49" s="100"/>
      <c r="N49" s="100"/>
      <c r="O49" s="100"/>
      <c r="P49" s="100"/>
      <c r="Q49" s="81" t="s">
        <v>58</v>
      </c>
    </row>
    <row r="50" spans="1:17" ht="13.5" customHeight="1">
      <c r="A50" s="160"/>
      <c r="B50" s="121"/>
      <c r="C50" s="143"/>
      <c r="D50" s="83" t="s">
        <v>13</v>
      </c>
      <c r="E50" s="84">
        <f t="shared" si="8"/>
        <v>20</v>
      </c>
      <c r="F50" s="84">
        <v>20</v>
      </c>
      <c r="G50" s="84">
        <v>0</v>
      </c>
      <c r="H50" s="84">
        <v>0</v>
      </c>
      <c r="I50" s="84">
        <v>0</v>
      </c>
      <c r="J50" s="84">
        <v>0</v>
      </c>
      <c r="K50" s="104"/>
      <c r="L50" s="100"/>
      <c r="M50" s="100"/>
      <c r="N50" s="100"/>
      <c r="O50" s="100"/>
      <c r="P50" s="100"/>
      <c r="Q50" s="81" t="s">
        <v>33</v>
      </c>
    </row>
    <row r="51" spans="1:17" ht="21.75" customHeight="1">
      <c r="A51" s="160"/>
      <c r="B51" s="121"/>
      <c r="C51" s="143"/>
      <c r="D51" s="83" t="s">
        <v>13</v>
      </c>
      <c r="E51" s="84">
        <f t="shared" si="8"/>
        <v>20</v>
      </c>
      <c r="F51" s="76">
        <v>20</v>
      </c>
      <c r="G51" s="76">
        <v>0</v>
      </c>
      <c r="H51" s="76">
        <v>0</v>
      </c>
      <c r="I51" s="76">
        <v>0</v>
      </c>
      <c r="J51" s="76">
        <v>0</v>
      </c>
      <c r="K51" s="104"/>
      <c r="L51" s="100"/>
      <c r="M51" s="100"/>
      <c r="N51" s="100"/>
      <c r="O51" s="100"/>
      <c r="P51" s="100"/>
      <c r="Q51" s="81" t="s">
        <v>23</v>
      </c>
    </row>
    <row r="52" spans="1:17" ht="24" customHeight="1">
      <c r="A52" s="161"/>
      <c r="B52" s="122"/>
      <c r="C52" s="136"/>
      <c r="D52" s="83" t="s">
        <v>13</v>
      </c>
      <c r="E52" s="84">
        <f t="shared" si="8"/>
        <v>315</v>
      </c>
      <c r="F52" s="84">
        <v>15</v>
      </c>
      <c r="G52" s="84">
        <f>15+20+20+20</f>
        <v>75</v>
      </c>
      <c r="H52" s="84">
        <f>15+20+20+20</f>
        <v>75</v>
      </c>
      <c r="I52" s="84">
        <f>15+20+20+20</f>
        <v>75</v>
      </c>
      <c r="J52" s="84">
        <f>15+20+20+20</f>
        <v>75</v>
      </c>
      <c r="K52" s="102"/>
      <c r="L52" s="98"/>
      <c r="M52" s="98"/>
      <c r="N52" s="98"/>
      <c r="O52" s="98"/>
      <c r="P52" s="98"/>
      <c r="Q52" s="81" t="s">
        <v>34</v>
      </c>
    </row>
    <row r="53" spans="1:17" ht="25.5" customHeight="1">
      <c r="A53" s="159" t="s">
        <v>60</v>
      </c>
      <c r="B53" s="120" t="s">
        <v>55</v>
      </c>
      <c r="C53" s="158" t="s">
        <v>80</v>
      </c>
      <c r="D53" s="72" t="s">
        <v>87</v>
      </c>
      <c r="E53" s="89">
        <f aca="true" t="shared" si="10" ref="E53:J53">E54</f>
        <v>1617.7</v>
      </c>
      <c r="F53" s="89">
        <f t="shared" si="10"/>
        <v>437.7</v>
      </c>
      <c r="G53" s="89">
        <f t="shared" si="10"/>
        <v>540</v>
      </c>
      <c r="H53" s="89">
        <f t="shared" si="10"/>
        <v>240</v>
      </c>
      <c r="I53" s="89">
        <f t="shared" si="10"/>
        <v>200</v>
      </c>
      <c r="J53" s="89">
        <f t="shared" si="10"/>
        <v>200</v>
      </c>
      <c r="K53" s="101" t="s">
        <v>29</v>
      </c>
      <c r="L53" s="97">
        <v>7</v>
      </c>
      <c r="M53" s="97">
        <v>7</v>
      </c>
      <c r="N53" s="97">
        <v>7</v>
      </c>
      <c r="O53" s="97">
        <v>7</v>
      </c>
      <c r="P53" s="97">
        <v>7</v>
      </c>
      <c r="Q53" s="99" t="s">
        <v>46</v>
      </c>
    </row>
    <row r="54" spans="1:17" ht="24" customHeight="1">
      <c r="A54" s="161"/>
      <c r="B54" s="122"/>
      <c r="C54" s="136"/>
      <c r="D54" s="75" t="s">
        <v>13</v>
      </c>
      <c r="E54" s="76">
        <f t="shared" si="8"/>
        <v>1617.7</v>
      </c>
      <c r="F54" s="76">
        <v>437.7</v>
      </c>
      <c r="G54" s="76">
        <v>540</v>
      </c>
      <c r="H54" s="76">
        <v>240</v>
      </c>
      <c r="I54" s="76">
        <v>200</v>
      </c>
      <c r="J54" s="76">
        <v>200</v>
      </c>
      <c r="K54" s="102"/>
      <c r="L54" s="98"/>
      <c r="M54" s="98"/>
      <c r="N54" s="98"/>
      <c r="O54" s="98"/>
      <c r="P54" s="98"/>
      <c r="Q54" s="98"/>
    </row>
    <row r="55" spans="1:17" ht="27" customHeight="1">
      <c r="A55" s="159" t="s">
        <v>45</v>
      </c>
      <c r="B55" s="120" t="s">
        <v>56</v>
      </c>
      <c r="C55" s="158" t="s">
        <v>80</v>
      </c>
      <c r="D55" s="72" t="s">
        <v>87</v>
      </c>
      <c r="E55" s="89">
        <f aca="true" t="shared" si="11" ref="E55:J55">E56</f>
        <v>50</v>
      </c>
      <c r="F55" s="89">
        <f t="shared" si="11"/>
        <v>10</v>
      </c>
      <c r="G55" s="89">
        <f t="shared" si="11"/>
        <v>10</v>
      </c>
      <c r="H55" s="89">
        <f t="shared" si="11"/>
        <v>10</v>
      </c>
      <c r="I55" s="89">
        <f t="shared" si="11"/>
        <v>10</v>
      </c>
      <c r="J55" s="89">
        <f t="shared" si="11"/>
        <v>10</v>
      </c>
      <c r="K55" s="101" t="s">
        <v>99</v>
      </c>
      <c r="L55" s="97">
        <v>100</v>
      </c>
      <c r="M55" s="97">
        <v>100</v>
      </c>
      <c r="N55" s="97">
        <v>100</v>
      </c>
      <c r="O55" s="97">
        <v>100</v>
      </c>
      <c r="P55" s="97">
        <v>100</v>
      </c>
      <c r="Q55" s="99" t="s">
        <v>34</v>
      </c>
    </row>
    <row r="56" spans="1:17" ht="24.75" customHeight="1">
      <c r="A56" s="161"/>
      <c r="B56" s="122"/>
      <c r="C56" s="136"/>
      <c r="D56" s="75" t="s">
        <v>13</v>
      </c>
      <c r="E56" s="76">
        <f t="shared" si="8"/>
        <v>50</v>
      </c>
      <c r="F56" s="76">
        <v>10</v>
      </c>
      <c r="G56" s="76">
        <v>10</v>
      </c>
      <c r="H56" s="76">
        <v>10</v>
      </c>
      <c r="I56" s="76">
        <v>10</v>
      </c>
      <c r="J56" s="76">
        <v>10</v>
      </c>
      <c r="K56" s="102"/>
      <c r="L56" s="98"/>
      <c r="M56" s="98"/>
      <c r="N56" s="98"/>
      <c r="O56" s="98"/>
      <c r="P56" s="98"/>
      <c r="Q56" s="98"/>
    </row>
    <row r="57" spans="1:17" ht="24.75" customHeight="1">
      <c r="A57" s="159" t="s">
        <v>64</v>
      </c>
      <c r="B57" s="120" t="s">
        <v>65</v>
      </c>
      <c r="C57" s="158" t="s">
        <v>80</v>
      </c>
      <c r="D57" s="72" t="s">
        <v>87</v>
      </c>
      <c r="E57" s="89">
        <f aca="true" t="shared" si="12" ref="E57:J57">E58</f>
        <v>15</v>
      </c>
      <c r="F57" s="89">
        <f t="shared" si="12"/>
        <v>15</v>
      </c>
      <c r="G57" s="89">
        <f t="shared" si="12"/>
        <v>0</v>
      </c>
      <c r="H57" s="89">
        <f t="shared" si="12"/>
        <v>0</v>
      </c>
      <c r="I57" s="89">
        <f t="shared" si="12"/>
        <v>0</v>
      </c>
      <c r="J57" s="89">
        <f t="shared" si="12"/>
        <v>0</v>
      </c>
      <c r="K57" s="101" t="s">
        <v>100</v>
      </c>
      <c r="L57" s="97">
        <v>100</v>
      </c>
      <c r="M57" s="97">
        <v>0</v>
      </c>
      <c r="N57" s="97">
        <v>0</v>
      </c>
      <c r="O57" s="97">
        <v>0</v>
      </c>
      <c r="P57" s="97">
        <v>0</v>
      </c>
      <c r="Q57" s="99" t="s">
        <v>33</v>
      </c>
    </row>
    <row r="58" spans="1:17" ht="21.75" customHeight="1">
      <c r="A58" s="210"/>
      <c r="B58" s="122"/>
      <c r="C58" s="224"/>
      <c r="D58" s="83" t="s">
        <v>13</v>
      </c>
      <c r="E58" s="76">
        <f t="shared" si="8"/>
        <v>15</v>
      </c>
      <c r="F58" s="84">
        <v>15</v>
      </c>
      <c r="G58" s="84">
        <v>0</v>
      </c>
      <c r="H58" s="84">
        <v>0</v>
      </c>
      <c r="I58" s="84">
        <v>0</v>
      </c>
      <c r="J58" s="84">
        <v>0</v>
      </c>
      <c r="K58" s="102"/>
      <c r="L58" s="98"/>
      <c r="M58" s="98"/>
      <c r="N58" s="98"/>
      <c r="O58" s="98"/>
      <c r="P58" s="98"/>
      <c r="Q58" s="98"/>
    </row>
    <row r="59" spans="1:17" ht="21.75" customHeight="1">
      <c r="A59" s="159" t="s">
        <v>70</v>
      </c>
      <c r="B59" s="120" t="s">
        <v>71</v>
      </c>
      <c r="C59" s="158" t="s">
        <v>80</v>
      </c>
      <c r="D59" s="72" t="s">
        <v>87</v>
      </c>
      <c r="E59" s="89">
        <f aca="true" t="shared" si="13" ref="E59:J59">E60</f>
        <v>12.5</v>
      </c>
      <c r="F59" s="89">
        <f t="shared" si="13"/>
        <v>12.5</v>
      </c>
      <c r="G59" s="89">
        <f t="shared" si="13"/>
        <v>0</v>
      </c>
      <c r="H59" s="89">
        <f t="shared" si="13"/>
        <v>0</v>
      </c>
      <c r="I59" s="89">
        <f t="shared" si="13"/>
        <v>0</v>
      </c>
      <c r="J59" s="89">
        <f t="shared" si="13"/>
        <v>0</v>
      </c>
      <c r="K59" s="101" t="s">
        <v>100</v>
      </c>
      <c r="L59" s="97">
        <v>100</v>
      </c>
      <c r="M59" s="97">
        <v>0</v>
      </c>
      <c r="N59" s="97">
        <v>0</v>
      </c>
      <c r="O59" s="97">
        <v>0</v>
      </c>
      <c r="P59" s="97">
        <v>0</v>
      </c>
      <c r="Q59" s="99" t="s">
        <v>34</v>
      </c>
    </row>
    <row r="60" spans="1:17" ht="24.75" customHeight="1" thickBot="1">
      <c r="A60" s="216"/>
      <c r="B60" s="121"/>
      <c r="C60" s="228"/>
      <c r="D60" s="75" t="s">
        <v>13</v>
      </c>
      <c r="E60" s="76">
        <f t="shared" si="8"/>
        <v>12.5</v>
      </c>
      <c r="F60" s="76">
        <v>12.5</v>
      </c>
      <c r="G60" s="76">
        <v>0</v>
      </c>
      <c r="H60" s="76">
        <v>0</v>
      </c>
      <c r="I60" s="76">
        <v>0</v>
      </c>
      <c r="J60" s="76">
        <v>0</v>
      </c>
      <c r="K60" s="102"/>
      <c r="L60" s="98"/>
      <c r="M60" s="98"/>
      <c r="N60" s="98"/>
      <c r="O60" s="98"/>
      <c r="P60" s="98"/>
      <c r="Q60" s="98"/>
    </row>
    <row r="61" spans="1:17" ht="9.75" customHeight="1">
      <c r="A61" s="115"/>
      <c r="B61" s="166" t="s">
        <v>75</v>
      </c>
      <c r="C61" s="130"/>
      <c r="D61" s="14" t="s">
        <v>15</v>
      </c>
      <c r="E61" s="134">
        <f>SUM(F61:J62)</f>
        <v>3385.2</v>
      </c>
      <c r="F61" s="134">
        <f>SUM(F63:F63)</f>
        <v>813.2</v>
      </c>
      <c r="G61" s="134">
        <f>SUM(G63:G63)</f>
        <v>888</v>
      </c>
      <c r="H61" s="134">
        <f>SUM(H63:H63)</f>
        <v>588</v>
      </c>
      <c r="I61" s="134">
        <f>SUM(I63:I63)</f>
        <v>548</v>
      </c>
      <c r="J61" s="141">
        <f>SUM(J63:J63)</f>
        <v>548</v>
      </c>
      <c r="K61" s="94"/>
      <c r="L61" s="91"/>
      <c r="M61" s="91"/>
      <c r="N61" s="91"/>
      <c r="O61" s="91"/>
      <c r="P61" s="91"/>
      <c r="Q61" s="91"/>
    </row>
    <row r="62" spans="1:17" ht="9.75" customHeight="1">
      <c r="A62" s="115"/>
      <c r="B62" s="131"/>
      <c r="C62" s="130"/>
      <c r="D62" s="13" t="s">
        <v>16</v>
      </c>
      <c r="E62" s="135"/>
      <c r="F62" s="135"/>
      <c r="G62" s="135"/>
      <c r="H62" s="135"/>
      <c r="I62" s="135"/>
      <c r="J62" s="142"/>
      <c r="K62" s="95"/>
      <c r="L62" s="92"/>
      <c r="M62" s="92"/>
      <c r="N62" s="92"/>
      <c r="O62" s="92"/>
      <c r="P62" s="92"/>
      <c r="Q62" s="92"/>
    </row>
    <row r="63" spans="1:17" ht="13.5" customHeight="1">
      <c r="A63" s="115"/>
      <c r="B63" s="131"/>
      <c r="C63" s="130"/>
      <c r="D63" s="11" t="s">
        <v>13</v>
      </c>
      <c r="E63" s="84">
        <f aca="true" t="shared" si="14" ref="E63:J63">E59+E57+E55+E53+E48+E44</f>
        <v>3385.2</v>
      </c>
      <c r="F63" s="84">
        <f t="shared" si="14"/>
        <v>813.2</v>
      </c>
      <c r="G63" s="84">
        <f t="shared" si="14"/>
        <v>888</v>
      </c>
      <c r="H63" s="84">
        <f t="shared" si="14"/>
        <v>588</v>
      </c>
      <c r="I63" s="84">
        <f t="shared" si="14"/>
        <v>548</v>
      </c>
      <c r="J63" s="8">
        <f t="shared" si="14"/>
        <v>548</v>
      </c>
      <c r="K63" s="95"/>
      <c r="L63" s="92"/>
      <c r="M63" s="92"/>
      <c r="N63" s="92"/>
      <c r="O63" s="92"/>
      <c r="P63" s="92"/>
      <c r="Q63" s="92"/>
    </row>
    <row r="64" spans="1:17" ht="13.5" customHeight="1" thickBot="1">
      <c r="A64" s="219"/>
      <c r="B64" s="162"/>
      <c r="C64" s="78"/>
      <c r="D64" s="12" t="s">
        <v>14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10">
        <v>0</v>
      </c>
      <c r="K64" s="96"/>
      <c r="L64" s="93"/>
      <c r="M64" s="93"/>
      <c r="N64" s="93"/>
      <c r="O64" s="93"/>
      <c r="P64" s="93"/>
      <c r="Q64" s="93"/>
    </row>
    <row r="65" spans="1:17" ht="15" customHeight="1">
      <c r="A65" s="40" t="s">
        <v>21</v>
      </c>
      <c r="B65" s="154" t="s">
        <v>52</v>
      </c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6"/>
    </row>
    <row r="66" spans="1:17" ht="21.75" customHeight="1">
      <c r="A66" s="222" t="s">
        <v>22</v>
      </c>
      <c r="B66" s="153" t="s">
        <v>53</v>
      </c>
      <c r="C66" s="115" t="s">
        <v>80</v>
      </c>
      <c r="D66" s="72" t="s">
        <v>87</v>
      </c>
      <c r="E66" s="80">
        <f aca="true" t="shared" si="15" ref="E66:J66">E67</f>
        <v>923</v>
      </c>
      <c r="F66" s="80">
        <f t="shared" si="15"/>
        <v>199</v>
      </c>
      <c r="G66" s="80">
        <f t="shared" si="15"/>
        <v>124</v>
      </c>
      <c r="H66" s="80">
        <f t="shared" si="15"/>
        <v>200</v>
      </c>
      <c r="I66" s="80">
        <f t="shared" si="15"/>
        <v>200</v>
      </c>
      <c r="J66" s="80">
        <f t="shared" si="15"/>
        <v>200</v>
      </c>
      <c r="K66" s="38"/>
      <c r="L66" s="38"/>
      <c r="M66" s="38"/>
      <c r="N66" s="38"/>
      <c r="O66" s="38"/>
      <c r="P66" s="38"/>
      <c r="Q66" s="38"/>
    </row>
    <row r="67" spans="1:17" ht="8.25" customHeight="1">
      <c r="A67" s="223"/>
      <c r="B67" s="221"/>
      <c r="C67" s="220"/>
      <c r="D67" s="114" t="s">
        <v>13</v>
      </c>
      <c r="E67" s="147">
        <f>SUM(F67:J72)</f>
        <v>923</v>
      </c>
      <c r="F67" s="147">
        <f>200-1</f>
        <v>199</v>
      </c>
      <c r="G67" s="157">
        <f>200-76</f>
        <v>124</v>
      </c>
      <c r="H67" s="147">
        <v>200</v>
      </c>
      <c r="I67" s="147">
        <v>200</v>
      </c>
      <c r="J67" s="147">
        <v>200</v>
      </c>
      <c r="K67" s="153" t="s">
        <v>101</v>
      </c>
      <c r="L67" s="99" t="s">
        <v>89</v>
      </c>
      <c r="M67" s="99" t="s">
        <v>89</v>
      </c>
      <c r="N67" s="99" t="s">
        <v>89</v>
      </c>
      <c r="O67" s="99" t="s">
        <v>89</v>
      </c>
      <c r="P67" s="99" t="s">
        <v>89</v>
      </c>
      <c r="Q67" s="152" t="s">
        <v>31</v>
      </c>
    </row>
    <row r="68" spans="1:17" ht="8.25" customHeight="1">
      <c r="A68" s="223"/>
      <c r="B68" s="221"/>
      <c r="C68" s="220"/>
      <c r="D68" s="114"/>
      <c r="E68" s="147"/>
      <c r="F68" s="147"/>
      <c r="G68" s="157"/>
      <c r="H68" s="147"/>
      <c r="I68" s="147"/>
      <c r="J68" s="147"/>
      <c r="K68" s="153"/>
      <c r="L68" s="150"/>
      <c r="M68" s="150"/>
      <c r="N68" s="150"/>
      <c r="O68" s="150"/>
      <c r="P68" s="150"/>
      <c r="Q68" s="152"/>
    </row>
    <row r="69" spans="1:17" ht="4.5" customHeight="1">
      <c r="A69" s="223"/>
      <c r="B69" s="221"/>
      <c r="C69" s="220"/>
      <c r="D69" s="114"/>
      <c r="E69" s="147"/>
      <c r="F69" s="147"/>
      <c r="G69" s="157"/>
      <c r="H69" s="147"/>
      <c r="I69" s="147"/>
      <c r="J69" s="147"/>
      <c r="K69" s="153"/>
      <c r="L69" s="150"/>
      <c r="M69" s="150"/>
      <c r="N69" s="150"/>
      <c r="O69" s="150"/>
      <c r="P69" s="150"/>
      <c r="Q69" s="152"/>
    </row>
    <row r="70" spans="1:17" ht="9.75" customHeight="1">
      <c r="A70" s="223"/>
      <c r="B70" s="221"/>
      <c r="C70" s="220"/>
      <c r="D70" s="114"/>
      <c r="E70" s="147"/>
      <c r="F70" s="147"/>
      <c r="G70" s="157"/>
      <c r="H70" s="147"/>
      <c r="I70" s="147"/>
      <c r="J70" s="147"/>
      <c r="K70" s="153"/>
      <c r="L70" s="151"/>
      <c r="M70" s="151"/>
      <c r="N70" s="151"/>
      <c r="O70" s="151"/>
      <c r="P70" s="151"/>
      <c r="Q70" s="152"/>
    </row>
    <row r="71" spans="1:17" ht="6" customHeight="1">
      <c r="A71" s="223"/>
      <c r="B71" s="221"/>
      <c r="C71" s="220"/>
      <c r="D71" s="114"/>
      <c r="E71" s="147"/>
      <c r="F71" s="147"/>
      <c r="G71" s="157"/>
      <c r="H71" s="147"/>
      <c r="I71" s="147"/>
      <c r="J71" s="147"/>
      <c r="K71" s="153" t="s">
        <v>103</v>
      </c>
      <c r="L71" s="146" t="s">
        <v>89</v>
      </c>
      <c r="M71" s="146" t="s">
        <v>89</v>
      </c>
      <c r="N71" s="146" t="s">
        <v>89</v>
      </c>
      <c r="O71" s="146" t="s">
        <v>89</v>
      </c>
      <c r="P71" s="146" t="s">
        <v>89</v>
      </c>
      <c r="Q71" s="152"/>
    </row>
    <row r="72" spans="1:17" ht="18" customHeight="1">
      <c r="A72" s="223"/>
      <c r="B72" s="221"/>
      <c r="C72" s="220"/>
      <c r="D72" s="114"/>
      <c r="E72" s="147"/>
      <c r="F72" s="147"/>
      <c r="G72" s="157"/>
      <c r="H72" s="147"/>
      <c r="I72" s="147"/>
      <c r="J72" s="147"/>
      <c r="K72" s="153"/>
      <c r="L72" s="146"/>
      <c r="M72" s="146"/>
      <c r="N72" s="146"/>
      <c r="O72" s="146"/>
      <c r="P72" s="146"/>
      <c r="Q72" s="152"/>
    </row>
    <row r="73" spans="1:17" ht="21" customHeight="1">
      <c r="A73" s="159" t="s">
        <v>47</v>
      </c>
      <c r="B73" s="120" t="s">
        <v>54</v>
      </c>
      <c r="C73" s="115" t="s">
        <v>80</v>
      </c>
      <c r="D73" s="72" t="s">
        <v>87</v>
      </c>
      <c r="E73" s="80">
        <f aca="true" t="shared" si="16" ref="E73:J73">E74</f>
        <v>54</v>
      </c>
      <c r="F73" s="80">
        <f t="shared" si="16"/>
        <v>12</v>
      </c>
      <c r="G73" s="80">
        <f t="shared" si="16"/>
        <v>12</v>
      </c>
      <c r="H73" s="80">
        <f t="shared" si="16"/>
        <v>10</v>
      </c>
      <c r="I73" s="80">
        <f t="shared" si="16"/>
        <v>10</v>
      </c>
      <c r="J73" s="80">
        <f t="shared" si="16"/>
        <v>10</v>
      </c>
      <c r="K73" s="103" t="s">
        <v>61</v>
      </c>
      <c r="L73" s="105" t="s">
        <v>89</v>
      </c>
      <c r="M73" s="105" t="s">
        <v>89</v>
      </c>
      <c r="N73" s="105" t="s">
        <v>89</v>
      </c>
      <c r="O73" s="105" t="s">
        <v>89</v>
      </c>
      <c r="P73" s="105" t="s">
        <v>89</v>
      </c>
      <c r="Q73" s="99" t="s">
        <v>34</v>
      </c>
    </row>
    <row r="74" spans="1:17" ht="9.75" customHeight="1">
      <c r="A74" s="216"/>
      <c r="B74" s="121"/>
      <c r="C74" s="219"/>
      <c r="D74" s="114" t="s">
        <v>13</v>
      </c>
      <c r="E74" s="147">
        <f>SUM(F74:J76)</f>
        <v>54</v>
      </c>
      <c r="F74" s="147">
        <v>12</v>
      </c>
      <c r="G74" s="147">
        <v>12</v>
      </c>
      <c r="H74" s="147">
        <v>10</v>
      </c>
      <c r="I74" s="147">
        <v>10</v>
      </c>
      <c r="J74" s="147">
        <v>10</v>
      </c>
      <c r="K74" s="104"/>
      <c r="L74" s="106"/>
      <c r="M74" s="106"/>
      <c r="N74" s="106"/>
      <c r="O74" s="106"/>
      <c r="P74" s="106"/>
      <c r="Q74" s="100"/>
    </row>
    <row r="75" spans="1:17" ht="2.25" customHeight="1">
      <c r="A75" s="216"/>
      <c r="B75" s="121"/>
      <c r="C75" s="219"/>
      <c r="D75" s="114"/>
      <c r="E75" s="147"/>
      <c r="F75" s="147"/>
      <c r="G75" s="147"/>
      <c r="H75" s="147"/>
      <c r="I75" s="147"/>
      <c r="J75" s="147"/>
      <c r="K75" s="104"/>
      <c r="L75" s="106"/>
      <c r="M75" s="106"/>
      <c r="N75" s="106"/>
      <c r="O75" s="106"/>
      <c r="P75" s="106"/>
      <c r="Q75" s="100"/>
    </row>
    <row r="76" spans="1:17" ht="6" customHeight="1" thickBot="1">
      <c r="A76" s="210"/>
      <c r="B76" s="122"/>
      <c r="C76" s="219"/>
      <c r="D76" s="149"/>
      <c r="E76" s="148"/>
      <c r="F76" s="148"/>
      <c r="G76" s="148"/>
      <c r="H76" s="148"/>
      <c r="I76" s="148"/>
      <c r="J76" s="148"/>
      <c r="K76" s="102"/>
      <c r="L76" s="107"/>
      <c r="M76" s="107"/>
      <c r="N76" s="107"/>
      <c r="O76" s="107"/>
      <c r="P76" s="107"/>
      <c r="Q76" s="98"/>
    </row>
    <row r="77" spans="1:17" ht="9.75" customHeight="1">
      <c r="A77" s="158"/>
      <c r="B77" s="166" t="s">
        <v>76</v>
      </c>
      <c r="C77" s="130"/>
      <c r="D77" s="14" t="s">
        <v>15</v>
      </c>
      <c r="E77" s="134">
        <f>E79+E80</f>
        <v>977</v>
      </c>
      <c r="F77" s="134">
        <f>SUM(F79:F79)</f>
        <v>211</v>
      </c>
      <c r="G77" s="134">
        <f>SUM(G79:G79)</f>
        <v>136</v>
      </c>
      <c r="H77" s="134">
        <f>SUM(H79:H79)</f>
        <v>210</v>
      </c>
      <c r="I77" s="134">
        <f>SUM(I79:I79)</f>
        <v>210</v>
      </c>
      <c r="J77" s="141">
        <f>SUM(J79:J79)</f>
        <v>210</v>
      </c>
      <c r="K77" s="94"/>
      <c r="L77" s="91"/>
      <c r="M77" s="91"/>
      <c r="N77" s="91"/>
      <c r="O77" s="91"/>
      <c r="P77" s="91"/>
      <c r="Q77" s="91"/>
    </row>
    <row r="78" spans="1:17" ht="11.25" customHeight="1">
      <c r="A78" s="184"/>
      <c r="B78" s="166"/>
      <c r="C78" s="130"/>
      <c r="D78" s="13" t="s">
        <v>16</v>
      </c>
      <c r="E78" s="135"/>
      <c r="F78" s="135"/>
      <c r="G78" s="135"/>
      <c r="H78" s="135"/>
      <c r="I78" s="135"/>
      <c r="J78" s="142"/>
      <c r="K78" s="95"/>
      <c r="L78" s="92"/>
      <c r="M78" s="92"/>
      <c r="N78" s="92"/>
      <c r="O78" s="92"/>
      <c r="P78" s="92"/>
      <c r="Q78" s="92"/>
    </row>
    <row r="79" spans="1:17" ht="12" customHeight="1">
      <c r="A79" s="184"/>
      <c r="B79" s="166"/>
      <c r="C79" s="130"/>
      <c r="D79" s="11" t="s">
        <v>13</v>
      </c>
      <c r="E79" s="84">
        <f>SUM(F79:J79)</f>
        <v>977</v>
      </c>
      <c r="F79" s="84">
        <f>SUM(F67,F71,F74)</f>
        <v>211</v>
      </c>
      <c r="G79" s="84">
        <f>SUM(G67,G71,G74)</f>
        <v>136</v>
      </c>
      <c r="H79" s="84">
        <f>SUM(H67,H71,H74)</f>
        <v>210</v>
      </c>
      <c r="I79" s="84">
        <f>SUM(I67,I71,I74)</f>
        <v>210</v>
      </c>
      <c r="J79" s="8">
        <f>SUM(J67,J71,J74)</f>
        <v>210</v>
      </c>
      <c r="K79" s="95"/>
      <c r="L79" s="92"/>
      <c r="M79" s="92"/>
      <c r="N79" s="92"/>
      <c r="O79" s="92"/>
      <c r="P79" s="92"/>
      <c r="Q79" s="92"/>
    </row>
    <row r="80" spans="1:17" ht="12" customHeight="1" thickBot="1">
      <c r="A80" s="224"/>
      <c r="B80" s="162"/>
      <c r="C80" s="225"/>
      <c r="D80" s="12" t="s">
        <v>14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10">
        <v>0</v>
      </c>
      <c r="K80" s="96"/>
      <c r="L80" s="93"/>
      <c r="M80" s="93"/>
      <c r="N80" s="93"/>
      <c r="O80" s="93"/>
      <c r="P80" s="93"/>
      <c r="Q80" s="93"/>
    </row>
    <row r="81" spans="1:17" ht="15.75" customHeight="1">
      <c r="A81" s="3" t="s">
        <v>67</v>
      </c>
      <c r="B81" s="144" t="s">
        <v>66</v>
      </c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5"/>
    </row>
    <row r="82" spans="1:17" ht="23.25" customHeight="1">
      <c r="A82" s="159" t="s">
        <v>68</v>
      </c>
      <c r="B82" s="153" t="s">
        <v>69</v>
      </c>
      <c r="C82" s="115" t="s">
        <v>80</v>
      </c>
      <c r="D82" s="72" t="s">
        <v>87</v>
      </c>
      <c r="E82" s="80">
        <f aca="true" t="shared" si="17" ref="E82:J82">E83+E84</f>
        <v>1306</v>
      </c>
      <c r="F82" s="80">
        <f t="shared" si="17"/>
        <v>1160</v>
      </c>
      <c r="G82" s="80">
        <f t="shared" si="17"/>
        <v>146</v>
      </c>
      <c r="H82" s="80">
        <f t="shared" si="17"/>
        <v>0</v>
      </c>
      <c r="I82" s="80">
        <f t="shared" si="17"/>
        <v>0</v>
      </c>
      <c r="J82" s="80">
        <f t="shared" si="17"/>
        <v>0</v>
      </c>
      <c r="K82" s="103" t="s">
        <v>102</v>
      </c>
      <c r="L82" s="83"/>
      <c r="M82" s="83"/>
      <c r="N82" s="83"/>
      <c r="O82" s="83"/>
      <c r="P82" s="83"/>
      <c r="Q82" s="41"/>
    </row>
    <row r="83" spans="1:17" ht="27.75" customHeight="1">
      <c r="A83" s="160"/>
      <c r="B83" s="227"/>
      <c r="C83" s="226"/>
      <c r="D83" s="83" t="s">
        <v>13</v>
      </c>
      <c r="E83" s="84">
        <f>SUM(F83:J83)</f>
        <v>436</v>
      </c>
      <c r="F83" s="84">
        <v>360</v>
      </c>
      <c r="G83" s="85">
        <v>76</v>
      </c>
      <c r="H83" s="84">
        <v>0</v>
      </c>
      <c r="I83" s="84">
        <v>0</v>
      </c>
      <c r="J83" s="84">
        <v>0</v>
      </c>
      <c r="K83" s="139"/>
      <c r="L83" s="45">
        <v>100</v>
      </c>
      <c r="M83" s="45" t="s">
        <v>96</v>
      </c>
      <c r="N83" s="45" t="s">
        <v>96</v>
      </c>
      <c r="O83" s="45" t="s">
        <v>96</v>
      </c>
      <c r="P83" s="45" t="s">
        <v>96</v>
      </c>
      <c r="Q83" s="81" t="s">
        <v>34</v>
      </c>
    </row>
    <row r="84" spans="1:17" ht="25.5" customHeight="1" thickBot="1">
      <c r="A84" s="161"/>
      <c r="B84" s="227"/>
      <c r="C84" s="226"/>
      <c r="D84" s="75" t="s">
        <v>13</v>
      </c>
      <c r="E84" s="76">
        <f>SUM(F84:J84)</f>
        <v>870</v>
      </c>
      <c r="F84" s="76">
        <v>800</v>
      </c>
      <c r="G84" s="76">
        <v>70</v>
      </c>
      <c r="H84" s="76">
        <v>0</v>
      </c>
      <c r="I84" s="76">
        <v>0</v>
      </c>
      <c r="J84" s="76">
        <v>0</v>
      </c>
      <c r="K84" s="140"/>
      <c r="L84" s="45">
        <v>100</v>
      </c>
      <c r="M84" s="45">
        <v>100</v>
      </c>
      <c r="N84" s="45" t="s">
        <v>96</v>
      </c>
      <c r="O84" s="45" t="s">
        <v>96</v>
      </c>
      <c r="P84" s="45" t="s">
        <v>96</v>
      </c>
      <c r="Q84" s="81" t="s">
        <v>58</v>
      </c>
    </row>
    <row r="85" spans="1:17" ht="10.5" customHeight="1">
      <c r="A85" s="115"/>
      <c r="B85" s="166" t="s">
        <v>77</v>
      </c>
      <c r="C85" s="130"/>
      <c r="D85" s="14" t="s">
        <v>15</v>
      </c>
      <c r="E85" s="134">
        <f>SUM(F85:J86)</f>
        <v>1306</v>
      </c>
      <c r="F85" s="134">
        <f>SUM(F87:F87)</f>
        <v>1160</v>
      </c>
      <c r="G85" s="134">
        <f>SUM(G87:G87)</f>
        <v>146</v>
      </c>
      <c r="H85" s="134">
        <f>SUM(H87:H87)</f>
        <v>0</v>
      </c>
      <c r="I85" s="134">
        <f>SUM(I87:I87)</f>
        <v>0</v>
      </c>
      <c r="J85" s="141">
        <f>SUM(J87:J87)</f>
        <v>0</v>
      </c>
      <c r="K85" s="94"/>
      <c r="L85" s="91"/>
      <c r="M85" s="91"/>
      <c r="N85" s="91"/>
      <c r="O85" s="91"/>
      <c r="P85" s="91"/>
      <c r="Q85" s="91"/>
    </row>
    <row r="86" spans="1:17" ht="9.75" customHeight="1">
      <c r="A86" s="115"/>
      <c r="B86" s="166"/>
      <c r="C86" s="130"/>
      <c r="D86" s="13" t="s">
        <v>16</v>
      </c>
      <c r="E86" s="135"/>
      <c r="F86" s="135"/>
      <c r="G86" s="135"/>
      <c r="H86" s="135"/>
      <c r="I86" s="135"/>
      <c r="J86" s="142"/>
      <c r="K86" s="95"/>
      <c r="L86" s="92"/>
      <c r="M86" s="92"/>
      <c r="N86" s="92"/>
      <c r="O86" s="92"/>
      <c r="P86" s="92"/>
      <c r="Q86" s="92"/>
    </row>
    <row r="87" spans="1:17" ht="12.75" customHeight="1">
      <c r="A87" s="115"/>
      <c r="B87" s="166"/>
      <c r="C87" s="130"/>
      <c r="D87" s="11" t="s">
        <v>13</v>
      </c>
      <c r="E87" s="84">
        <f>SUM(F87:J87)</f>
        <v>1306</v>
      </c>
      <c r="F87" s="84">
        <f>SUM(F83:F84)</f>
        <v>1160</v>
      </c>
      <c r="G87" s="84">
        <f>SUM(G83:G84)</f>
        <v>146</v>
      </c>
      <c r="H87" s="84">
        <f>SUM(H83:H84)</f>
        <v>0</v>
      </c>
      <c r="I87" s="84">
        <f>SUM(I83:I84)</f>
        <v>0</v>
      </c>
      <c r="J87" s="8">
        <f>SUM(J83:J84)</f>
        <v>0</v>
      </c>
      <c r="K87" s="95"/>
      <c r="L87" s="92"/>
      <c r="M87" s="92"/>
      <c r="N87" s="92"/>
      <c r="O87" s="92"/>
      <c r="P87" s="92"/>
      <c r="Q87" s="92"/>
    </row>
    <row r="88" spans="1:17" ht="12.75" customHeight="1" thickBot="1">
      <c r="A88" s="219"/>
      <c r="B88" s="162"/>
      <c r="C88" s="225"/>
      <c r="D88" s="12" t="s">
        <v>14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10">
        <v>0</v>
      </c>
      <c r="K88" s="96"/>
      <c r="L88" s="93"/>
      <c r="M88" s="93"/>
      <c r="N88" s="93"/>
      <c r="O88" s="93"/>
      <c r="P88" s="93"/>
      <c r="Q88" s="93"/>
    </row>
    <row r="89" spans="1:17" ht="10.5" customHeight="1">
      <c r="A89" s="129"/>
      <c r="B89" s="131" t="s">
        <v>63</v>
      </c>
      <c r="C89" s="130"/>
      <c r="D89" s="14" t="s">
        <v>15</v>
      </c>
      <c r="E89" s="132">
        <f>SUM(F89:J90)</f>
        <v>90710.29999999999</v>
      </c>
      <c r="F89" s="134">
        <f>SUM(F91:F92)</f>
        <v>21671.199999999997</v>
      </c>
      <c r="G89" s="132">
        <f>SUM(G91:G92)</f>
        <v>18308.499999999996</v>
      </c>
      <c r="H89" s="132">
        <f>SUM(H91:H92)</f>
        <v>16240.4</v>
      </c>
      <c r="I89" s="132">
        <f>SUM(I91:I92)</f>
        <v>17245.1</v>
      </c>
      <c r="J89" s="125">
        <f>SUM(J91:J92)</f>
        <v>17245.1</v>
      </c>
      <c r="K89" s="127"/>
      <c r="L89" s="114"/>
      <c r="M89" s="114"/>
      <c r="N89" s="114"/>
      <c r="O89" s="114"/>
      <c r="P89" s="114"/>
      <c r="Q89" s="115"/>
    </row>
    <row r="90" spans="1:17" ht="12" customHeight="1">
      <c r="A90" s="130"/>
      <c r="B90" s="131"/>
      <c r="C90" s="130"/>
      <c r="D90" s="13" t="s">
        <v>16</v>
      </c>
      <c r="E90" s="133"/>
      <c r="F90" s="135"/>
      <c r="G90" s="133"/>
      <c r="H90" s="133"/>
      <c r="I90" s="133"/>
      <c r="J90" s="126"/>
      <c r="K90" s="128"/>
      <c r="L90" s="114"/>
      <c r="M90" s="114"/>
      <c r="N90" s="114"/>
      <c r="O90" s="114"/>
      <c r="P90" s="114"/>
      <c r="Q90" s="115"/>
    </row>
    <row r="91" spans="1:17" ht="12.75" customHeight="1">
      <c r="A91" s="130"/>
      <c r="B91" s="131"/>
      <c r="C91" s="130"/>
      <c r="D91" s="13" t="s">
        <v>13</v>
      </c>
      <c r="E91" s="79">
        <f aca="true" t="shared" si="18" ref="E91:J91">E87+E79+E63+E41+E31</f>
        <v>78845.9</v>
      </c>
      <c r="F91" s="80">
        <f t="shared" si="18"/>
        <v>19254.6</v>
      </c>
      <c r="G91" s="79">
        <f t="shared" si="18"/>
        <v>16034.199999999997</v>
      </c>
      <c r="H91" s="79">
        <f t="shared" si="18"/>
        <v>13879.1</v>
      </c>
      <c r="I91" s="79">
        <f t="shared" si="18"/>
        <v>14839</v>
      </c>
      <c r="J91" s="82">
        <f t="shared" si="18"/>
        <v>14839</v>
      </c>
      <c r="K91" s="128"/>
      <c r="L91" s="114"/>
      <c r="M91" s="114"/>
      <c r="N91" s="114"/>
      <c r="O91" s="114"/>
      <c r="P91" s="114"/>
      <c r="Q91" s="115"/>
    </row>
    <row r="92" spans="1:17" ht="14.25" customHeight="1" thickBot="1">
      <c r="A92" s="130"/>
      <c r="B92" s="131"/>
      <c r="C92" s="130"/>
      <c r="D92" s="58" t="s">
        <v>14</v>
      </c>
      <c r="E92" s="59">
        <f>SUM(F92:J92)</f>
        <v>11864.4</v>
      </c>
      <c r="F92" s="59">
        <f>SUM(F32)</f>
        <v>2416.6</v>
      </c>
      <c r="G92" s="60">
        <f>SUM(G32)</f>
        <v>2274.3</v>
      </c>
      <c r="H92" s="59">
        <f>SUM(H32)</f>
        <v>2361.2999999999997</v>
      </c>
      <c r="I92" s="59">
        <f>SUM(I32)</f>
        <v>2406.1</v>
      </c>
      <c r="J92" s="61">
        <f>SUM(J32)</f>
        <v>2406.1</v>
      </c>
      <c r="K92" s="128"/>
      <c r="L92" s="114"/>
      <c r="M92" s="114"/>
      <c r="N92" s="114"/>
      <c r="O92" s="114"/>
      <c r="P92" s="114"/>
      <c r="Q92" s="115"/>
    </row>
    <row r="94" spans="7:10" ht="18.75" customHeight="1">
      <c r="G94" s="22"/>
      <c r="H94" s="22"/>
      <c r="I94" s="22"/>
      <c r="J94" s="22"/>
    </row>
    <row r="95" ht="18.75" customHeight="1">
      <c r="G95" s="22"/>
    </row>
  </sheetData>
  <sheetProtection/>
  <mergeCells count="317">
    <mergeCell ref="N89:N92"/>
    <mergeCell ref="O89:O92"/>
    <mergeCell ref="P89:P92"/>
    <mergeCell ref="Q89:Q92"/>
    <mergeCell ref="H89:H90"/>
    <mergeCell ref="I89:I90"/>
    <mergeCell ref="J89:J90"/>
    <mergeCell ref="K89:K92"/>
    <mergeCell ref="L89:L92"/>
    <mergeCell ref="M89:M92"/>
    <mergeCell ref="N85:N88"/>
    <mergeCell ref="O85:O88"/>
    <mergeCell ref="P85:P88"/>
    <mergeCell ref="Q85:Q88"/>
    <mergeCell ref="A89:A92"/>
    <mergeCell ref="B89:B92"/>
    <mergeCell ref="C89:C92"/>
    <mergeCell ref="E89:E90"/>
    <mergeCell ref="F89:F90"/>
    <mergeCell ref="G89:G90"/>
    <mergeCell ref="H85:H86"/>
    <mergeCell ref="I85:I86"/>
    <mergeCell ref="J85:J86"/>
    <mergeCell ref="K85:K88"/>
    <mergeCell ref="L85:L88"/>
    <mergeCell ref="M85:M88"/>
    <mergeCell ref="A85:A88"/>
    <mergeCell ref="B85:B88"/>
    <mergeCell ref="C85:C88"/>
    <mergeCell ref="E85:E86"/>
    <mergeCell ref="F85:F86"/>
    <mergeCell ref="G85:G86"/>
    <mergeCell ref="N77:N80"/>
    <mergeCell ref="O77:O80"/>
    <mergeCell ref="P77:P80"/>
    <mergeCell ref="Q77:Q80"/>
    <mergeCell ref="B81:Q81"/>
    <mergeCell ref="A82:A84"/>
    <mergeCell ref="B82:B84"/>
    <mergeCell ref="C82:C84"/>
    <mergeCell ref="K82:K84"/>
    <mergeCell ref="H77:H78"/>
    <mergeCell ref="I77:I78"/>
    <mergeCell ref="J77:J78"/>
    <mergeCell ref="K77:K80"/>
    <mergeCell ref="L77:L80"/>
    <mergeCell ref="M77:M80"/>
    <mergeCell ref="A77:A80"/>
    <mergeCell ref="B77:B80"/>
    <mergeCell ref="C77:C80"/>
    <mergeCell ref="E77:E78"/>
    <mergeCell ref="F77:F78"/>
    <mergeCell ref="G77:G78"/>
    <mergeCell ref="Q73:Q76"/>
    <mergeCell ref="D74:D76"/>
    <mergeCell ref="E74:E76"/>
    <mergeCell ref="F74:F76"/>
    <mergeCell ref="G74:G76"/>
    <mergeCell ref="H74:H76"/>
    <mergeCell ref="I74:I76"/>
    <mergeCell ref="J74:J76"/>
    <mergeCell ref="P71:P72"/>
    <mergeCell ref="A73:A76"/>
    <mergeCell ref="B73:B76"/>
    <mergeCell ref="C73:C76"/>
    <mergeCell ref="K73:K76"/>
    <mergeCell ref="L73:L76"/>
    <mergeCell ref="M73:M76"/>
    <mergeCell ref="N73:N76"/>
    <mergeCell ref="O73:O76"/>
    <mergeCell ref="P73:P76"/>
    <mergeCell ref="M67:M70"/>
    <mergeCell ref="N67:N70"/>
    <mergeCell ref="O67:O70"/>
    <mergeCell ref="P67:P70"/>
    <mergeCell ref="Q67:Q72"/>
    <mergeCell ref="K71:K72"/>
    <mergeCell ref="L71:L72"/>
    <mergeCell ref="M71:M72"/>
    <mergeCell ref="N71:N72"/>
    <mergeCell ref="O71:O72"/>
    <mergeCell ref="G67:G72"/>
    <mergeCell ref="H67:H72"/>
    <mergeCell ref="I67:I72"/>
    <mergeCell ref="J67:J72"/>
    <mergeCell ref="K67:K70"/>
    <mergeCell ref="L67:L70"/>
    <mergeCell ref="O61:O64"/>
    <mergeCell ref="P61:P64"/>
    <mergeCell ref="Q61:Q64"/>
    <mergeCell ref="B65:Q65"/>
    <mergeCell ref="A66:A72"/>
    <mergeCell ref="B66:B72"/>
    <mergeCell ref="C66:C72"/>
    <mergeCell ref="D67:D72"/>
    <mergeCell ref="E67:E72"/>
    <mergeCell ref="F67:F72"/>
    <mergeCell ref="I61:I62"/>
    <mergeCell ref="J61:J62"/>
    <mergeCell ref="K61:K64"/>
    <mergeCell ref="L61:L64"/>
    <mergeCell ref="M61:M64"/>
    <mergeCell ref="N61:N64"/>
    <mergeCell ref="O59:O60"/>
    <mergeCell ref="P59:P60"/>
    <mergeCell ref="Q59:Q60"/>
    <mergeCell ref="A61:A64"/>
    <mergeCell ref="B61:B64"/>
    <mergeCell ref="C61:C63"/>
    <mergeCell ref="E61:E62"/>
    <mergeCell ref="F61:F62"/>
    <mergeCell ref="G61:G62"/>
    <mergeCell ref="H61:H62"/>
    <mergeCell ref="O57:O58"/>
    <mergeCell ref="P57:P58"/>
    <mergeCell ref="Q57:Q58"/>
    <mergeCell ref="A59:A60"/>
    <mergeCell ref="B59:B60"/>
    <mergeCell ref="C59:C60"/>
    <mergeCell ref="K59:K60"/>
    <mergeCell ref="L59:L60"/>
    <mergeCell ref="M59:M60"/>
    <mergeCell ref="N59:N60"/>
    <mergeCell ref="O55:O56"/>
    <mergeCell ref="P55:P56"/>
    <mergeCell ref="Q55:Q56"/>
    <mergeCell ref="A57:A58"/>
    <mergeCell ref="B57:B58"/>
    <mergeCell ref="C57:C58"/>
    <mergeCell ref="K57:K58"/>
    <mergeCell ref="L57:L58"/>
    <mergeCell ref="M57:M58"/>
    <mergeCell ref="N57:N58"/>
    <mergeCell ref="O53:O54"/>
    <mergeCell ref="P53:P54"/>
    <mergeCell ref="Q53:Q54"/>
    <mergeCell ref="A55:A56"/>
    <mergeCell ref="B55:B56"/>
    <mergeCell ref="C55:C56"/>
    <mergeCell ref="K55:K56"/>
    <mergeCell ref="L55:L56"/>
    <mergeCell ref="M55:M56"/>
    <mergeCell ref="N55:N56"/>
    <mergeCell ref="N48:N52"/>
    <mergeCell ref="O48:O52"/>
    <mergeCell ref="P48:P52"/>
    <mergeCell ref="A53:A54"/>
    <mergeCell ref="B53:B54"/>
    <mergeCell ref="C53:C54"/>
    <mergeCell ref="K53:K54"/>
    <mergeCell ref="L53:L54"/>
    <mergeCell ref="M53:M54"/>
    <mergeCell ref="N53:N54"/>
    <mergeCell ref="A48:A52"/>
    <mergeCell ref="B48:B52"/>
    <mergeCell ref="C48:C52"/>
    <mergeCell ref="K48:K52"/>
    <mergeCell ref="L48:L52"/>
    <mergeCell ref="M48:M52"/>
    <mergeCell ref="I45:I46"/>
    <mergeCell ref="J45:J46"/>
    <mergeCell ref="Q45:Q46"/>
    <mergeCell ref="K46:K47"/>
    <mergeCell ref="L46:L47"/>
    <mergeCell ref="M46:M47"/>
    <mergeCell ref="N46:N47"/>
    <mergeCell ref="O46:O47"/>
    <mergeCell ref="P46:P47"/>
    <mergeCell ref="Q39:Q42"/>
    <mergeCell ref="B43:Q43"/>
    <mergeCell ref="A44:A47"/>
    <mergeCell ref="B44:B47"/>
    <mergeCell ref="C44:C47"/>
    <mergeCell ref="D45:D46"/>
    <mergeCell ref="E45:E46"/>
    <mergeCell ref="F45:F46"/>
    <mergeCell ref="G45:G46"/>
    <mergeCell ref="H45:H46"/>
    <mergeCell ref="K39:K42"/>
    <mergeCell ref="L39:L42"/>
    <mergeCell ref="M39:M42"/>
    <mergeCell ref="N39:N42"/>
    <mergeCell ref="O39:O42"/>
    <mergeCell ref="P39:P42"/>
    <mergeCell ref="J37:J38"/>
    <mergeCell ref="A39:A42"/>
    <mergeCell ref="B39:B42"/>
    <mergeCell ref="C39:C42"/>
    <mergeCell ref="E39:E40"/>
    <mergeCell ref="F39:F40"/>
    <mergeCell ref="G39:G40"/>
    <mergeCell ref="H39:H40"/>
    <mergeCell ref="I39:I40"/>
    <mergeCell ref="J39:J40"/>
    <mergeCell ref="D37:D38"/>
    <mergeCell ref="E37:E38"/>
    <mergeCell ref="F37:F38"/>
    <mergeCell ref="G37:G38"/>
    <mergeCell ref="H37:H38"/>
    <mergeCell ref="I37:I38"/>
    <mergeCell ref="P34:P35"/>
    <mergeCell ref="Q34:Q38"/>
    <mergeCell ref="A36:A38"/>
    <mergeCell ref="B36:B38"/>
    <mergeCell ref="K36:K38"/>
    <mergeCell ref="L36:L38"/>
    <mergeCell ref="M36:M38"/>
    <mergeCell ref="N36:N38"/>
    <mergeCell ref="O36:O38"/>
    <mergeCell ref="P36:P38"/>
    <mergeCell ref="Q29:Q32"/>
    <mergeCell ref="B33:Q33"/>
    <mergeCell ref="A34:A35"/>
    <mergeCell ref="B34:B35"/>
    <mergeCell ref="C34:C38"/>
    <mergeCell ref="K34:K35"/>
    <mergeCell ref="L34:L35"/>
    <mergeCell ref="M34:M35"/>
    <mergeCell ref="N34:N35"/>
    <mergeCell ref="O34:O35"/>
    <mergeCell ref="K29:K32"/>
    <mergeCell ref="L29:L32"/>
    <mergeCell ref="M29:M32"/>
    <mergeCell ref="N29:N32"/>
    <mergeCell ref="O29:O32"/>
    <mergeCell ref="P29:P32"/>
    <mergeCell ref="J27:J28"/>
    <mergeCell ref="A29:A32"/>
    <mergeCell ref="B29:B32"/>
    <mergeCell ref="C29:C32"/>
    <mergeCell ref="E29:E30"/>
    <mergeCell ref="F29:F30"/>
    <mergeCell ref="G29:G30"/>
    <mergeCell ref="H29:H30"/>
    <mergeCell ref="I29:I30"/>
    <mergeCell ref="J29:J30"/>
    <mergeCell ref="A26:A28"/>
    <mergeCell ref="B26:B28"/>
    <mergeCell ref="C26:C28"/>
    <mergeCell ref="Q26:Q28"/>
    <mergeCell ref="D27:D28"/>
    <mergeCell ref="E27:E28"/>
    <mergeCell ref="F27:F28"/>
    <mergeCell ref="G27:G28"/>
    <mergeCell ref="H27:H28"/>
    <mergeCell ref="I27:I28"/>
    <mergeCell ref="O21:O22"/>
    <mergeCell ref="P21:P22"/>
    <mergeCell ref="Q21:Q25"/>
    <mergeCell ref="D22:D25"/>
    <mergeCell ref="E22:E25"/>
    <mergeCell ref="F22:F25"/>
    <mergeCell ref="G22:G25"/>
    <mergeCell ref="H22:H25"/>
    <mergeCell ref="I22:I25"/>
    <mergeCell ref="J22:J25"/>
    <mergeCell ref="N17:N20"/>
    <mergeCell ref="O17:O20"/>
    <mergeCell ref="P17:P20"/>
    <mergeCell ref="A21:A25"/>
    <mergeCell ref="B21:B25"/>
    <mergeCell ref="C21:C25"/>
    <mergeCell ref="K21:K22"/>
    <mergeCell ref="L21:L22"/>
    <mergeCell ref="M21:M22"/>
    <mergeCell ref="N21:N22"/>
    <mergeCell ref="A17:A20"/>
    <mergeCell ref="B17:B20"/>
    <mergeCell ref="C17:C20"/>
    <mergeCell ref="K17:K20"/>
    <mergeCell ref="L17:L20"/>
    <mergeCell ref="M17:M20"/>
    <mergeCell ref="N14:N16"/>
    <mergeCell ref="O14:O16"/>
    <mergeCell ref="P14:P16"/>
    <mergeCell ref="Q14:Q16"/>
    <mergeCell ref="D15:D16"/>
    <mergeCell ref="E15:E16"/>
    <mergeCell ref="F15:F16"/>
    <mergeCell ref="G15:G16"/>
    <mergeCell ref="H15:H16"/>
    <mergeCell ref="I15:I16"/>
    <mergeCell ref="A14:A16"/>
    <mergeCell ref="B14:B16"/>
    <mergeCell ref="C14:C16"/>
    <mergeCell ref="K14:K16"/>
    <mergeCell ref="L14:L16"/>
    <mergeCell ref="M14:M16"/>
    <mergeCell ref="J15:J16"/>
    <mergeCell ref="P9:P10"/>
    <mergeCell ref="Q9:Q13"/>
    <mergeCell ref="D10:D13"/>
    <mergeCell ref="E10:E13"/>
    <mergeCell ref="F10:F13"/>
    <mergeCell ref="G10:G13"/>
    <mergeCell ref="H10:H13"/>
    <mergeCell ref="I10:I13"/>
    <mergeCell ref="J10:J13"/>
    <mergeCell ref="B7:Q7"/>
    <mergeCell ref="B8:Q8"/>
    <mergeCell ref="A9:A13"/>
    <mergeCell ref="B9:B13"/>
    <mergeCell ref="C9:C13"/>
    <mergeCell ref="K9:K10"/>
    <mergeCell ref="L9:L10"/>
    <mergeCell ref="M9:M10"/>
    <mergeCell ref="N9:N10"/>
    <mergeCell ref="O9:O10"/>
    <mergeCell ref="K1:Q1"/>
    <mergeCell ref="A2:Q2"/>
    <mergeCell ref="A4:A5"/>
    <mergeCell ref="B4:B5"/>
    <mergeCell ref="C4:C5"/>
    <mergeCell ref="D4:D5"/>
    <mergeCell ref="E4:J4"/>
    <mergeCell ref="K4:P4"/>
    <mergeCell ref="Q4:Q5"/>
  </mergeCells>
  <printOptions horizontalCentered="1"/>
  <pageMargins left="0.2362204724409449" right="0.2362204724409449" top="0.52" bottom="0.49" header="0.31496062992125984" footer="0.31496062992125984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2015-11-25T11:24:01Z</dcterms:modified>
  <cp:category/>
  <cp:version/>
  <cp:contentType/>
  <cp:contentStatus/>
</cp:coreProperties>
</file>