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орт (прил к пост)" sheetId="1" r:id="rId1"/>
    <sheet name="спорт (прил к МП" sheetId="2" r:id="rId2"/>
  </sheets>
  <definedNames>
    <definedName name="OLE_LINK1" localSheetId="1">'спорт (прил к МП'!#REF!</definedName>
    <definedName name="OLE_LINK1" localSheetId="0">'спорт (прил к пост)'!#REF!</definedName>
    <definedName name="_xlnm.Print_Titles" localSheetId="1">'спорт (прил к МП'!$7:$8</definedName>
    <definedName name="_xlnm.Print_Titles" localSheetId="0">'спорт (прил к пост)'!$5:$6</definedName>
  </definedNames>
  <calcPr fullCalcOnLoad="1"/>
</workbook>
</file>

<file path=xl/sharedStrings.xml><?xml version="1.0" encoding="utf-8"?>
<sst xmlns="http://schemas.openxmlformats.org/spreadsheetml/2006/main" count="419" uniqueCount="122">
  <si>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</si>
  <si>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</si>
  <si>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</si>
  <si>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</si>
  <si>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</si>
  <si>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В тыс. руб.</t>
  </si>
  <si>
    <t>Срок выполнения</t>
  </si>
  <si>
    <t>Источники финансирования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</si>
  <si>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</si>
  <si>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</si>
  <si>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</si>
  <si>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</si>
  <si>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МБ</t>
  </si>
  <si>
    <t>ОБ</t>
  </si>
  <si>
    <t>4.</t>
  </si>
  <si>
    <t>5.</t>
  </si>
  <si>
    <t>2.</t>
  </si>
  <si>
    <t>1.1.</t>
  </si>
  <si>
    <t>Капитальный ремонт детской спортивной площадки</t>
  </si>
  <si>
    <t>МБОУ СОШ ЗАТО Видяево</t>
  </si>
  <si>
    <t>1.2.</t>
  </si>
  <si>
    <t xml:space="preserve">Техническое обслуживание хоккейного корта (космет. ремонт)      </t>
  </si>
  <si>
    <t>1.3.</t>
  </si>
  <si>
    <t>Приобретение мягкого инвентаря (спортивная  форма для городских команд)</t>
  </si>
  <si>
    <t>2.1.</t>
  </si>
  <si>
    <t>2.2.</t>
  </si>
  <si>
    <t>Приобретение спортивного оборудования и  инвентаря</t>
  </si>
  <si>
    <t xml:space="preserve">Задача 3. Обеспечение деятельности Муниципального автономного учреждения «Спортивно-оздоровительный комплекс «Фрегат» ЗАТО Видяево»    </t>
  </si>
  <si>
    <t>3.</t>
  </si>
  <si>
    <t>3.1.</t>
  </si>
  <si>
    <t>МАУ СОК «Фрегат»</t>
  </si>
  <si>
    <t>3.2.</t>
  </si>
  <si>
    <t>4.1.</t>
  </si>
  <si>
    <t>4.2.</t>
  </si>
  <si>
    <t>Организация участия  команд   школьников в спортивных мероприятиях областного, регионального и всероссийского уровней</t>
  </si>
  <si>
    <t>4.3.</t>
  </si>
  <si>
    <t>5.1.</t>
  </si>
  <si>
    <t>МБДОУ № 1 "Солнышко"</t>
  </si>
  <si>
    <t>МБДОУ № 2 "Елочка"</t>
  </si>
  <si>
    <t>МБУ УМС (СЗ)</t>
  </si>
  <si>
    <t>Подведение итогов спортивного года</t>
  </si>
  <si>
    <t>Итого по задаче 4</t>
  </si>
  <si>
    <t>5.2.</t>
  </si>
  <si>
    <t>Итого по задаче 5</t>
  </si>
  <si>
    <t>Задача1:  Обеспечение безопасности при эксплуатации спортивных объектов</t>
  </si>
  <si>
    <t>Организация и проведение спортивных и спортивно-массовых мероприятий муниципального уровня</t>
  </si>
  <si>
    <t>МБДОУ №1 "Солнышко"</t>
  </si>
  <si>
    <t>МБДОУ №2 "Елочка"</t>
  </si>
  <si>
    <t>2016 год</t>
  </si>
  <si>
    <t>Задача 5. Развитие спортивно-массовой и физкультурно-оздоровительной деятельности</t>
  </si>
  <si>
    <t>Организация спортивных и  спортивно-массовых мероприятий муниципального и областного уровней</t>
  </si>
  <si>
    <t>Организация  физкультурно -оздоровительных площадок</t>
  </si>
  <si>
    <t>5.3.</t>
  </si>
  <si>
    <t xml:space="preserve">Задача 4.Создание  условий для развития  детского спорта,  достижения  высоких командных и индивидуальных  спортивных результатов </t>
  </si>
  <si>
    <t>5.4.</t>
  </si>
  <si>
    <t>Задача 2. Пополнение материально-технической базы спорта</t>
  </si>
  <si>
    <t>4.4.</t>
  </si>
  <si>
    <t>МКУ "Отдел ОКСМП"</t>
  </si>
  <si>
    <t>Всего  в т.ч.</t>
  </si>
  <si>
    <t>Поддержка физкультурно-спортивной деятельности общественных спортивных клубов</t>
  </si>
  <si>
    <t>4.5.</t>
  </si>
  <si>
    <t xml:space="preserve">Изготовление информационной продукции и наградных материалов </t>
  </si>
  <si>
    <t>1.4.</t>
  </si>
  <si>
    <t>Всего по программе</t>
  </si>
  <si>
    <t>Приобретение и установка спортивной площадки</t>
  </si>
  <si>
    <t>1.4.1.</t>
  </si>
  <si>
    <t>Софинансирование из бюджета ЗАТО Видяево</t>
  </si>
  <si>
    <t>1.5.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</si>
  <si>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(ПИР на строительство лыжного стадиона)</t>
  </si>
  <si>
    <t>5.5.</t>
  </si>
  <si>
    <t>Приобретение основных средств для учреждений физической культуры и массового спорта</t>
  </si>
  <si>
    <t>МБОО ДОД  «Олимп»</t>
  </si>
  <si>
    <t>1.4.2.</t>
  </si>
  <si>
    <t>Субсидия на приобретение и установку спортивной площадки</t>
  </si>
  <si>
    <t>2017 год</t>
  </si>
  <si>
    <t>2018 год</t>
  </si>
  <si>
    <t>Итого по задаче 3</t>
  </si>
  <si>
    <t>Итого по задаче 2</t>
  </si>
  <si>
    <t>Итого по задаче 1</t>
  </si>
  <si>
    <t>Предоставление условий для систематических занятий физической культурой и спортом</t>
  </si>
  <si>
    <t>х</t>
  </si>
  <si>
    <t>Всего: в т.ч.:</t>
  </si>
  <si>
    <t>2014-2018</t>
  </si>
  <si>
    <t xml:space="preserve">Приложение  
к изменениям в муниципальной программе "Развитие физической культуры и спорта в ЗАТО Видяево"
</t>
  </si>
  <si>
    <t>Всего:           в т.ч.:</t>
  </si>
  <si>
    <t>Всего:            в т.ч.:</t>
  </si>
  <si>
    <t>МБ, всего</t>
  </si>
  <si>
    <t>МБ, в том числе</t>
  </si>
  <si>
    <t xml:space="preserve">Всего:              в т.ч.: </t>
  </si>
  <si>
    <t xml:space="preserve">Всего:             в т.ч.: </t>
  </si>
  <si>
    <t xml:space="preserve">Всего:                  в т.ч.: </t>
  </si>
  <si>
    <t>Всего:              в т.ч.:</t>
  </si>
  <si>
    <t xml:space="preserve">Техническое обслуживание футбольного поля   (зеленое покрытие) 
Подсыпка кварцевым песком и транспортные расходы г. Волгоград
Резиновый гранулят (крошка) из Казани или Белоруссии
</t>
  </si>
  <si>
    <t xml:space="preserve">Расходование средств, выделенных на приобретение спортивной формы для городских команд, %
</t>
  </si>
  <si>
    <t xml:space="preserve">Расходование средств, выделенных на приобретение спортивного оборудования и инвентаря, %
</t>
  </si>
  <si>
    <t xml:space="preserve">Выполнение  Календарного плана  мероприятий, способствующих достижению высоких результатов на  соревнованиях (от общего количества мероприятий  такого  уровня), %
</t>
  </si>
  <si>
    <t>Доля побед, полученных на   областном, региональном и всероссийском уровнях   (отношение количества призовых мест к общему числу участников  мероприятий), %</t>
  </si>
  <si>
    <t>Охват  обучающихся  по программам  физкультурно-спортивной  направленности  участием  в соревнованиях  высокого уровня  от  общего  числа  обучающихся  по таким программам  (каждый  воспитанник учитывается  1 раз, %</t>
  </si>
  <si>
    <t>Выполнение календарного плана спортивных и спортивно-массовых мероприятий, %</t>
  </si>
  <si>
    <t>Доля специалистов, прошедших обучение по программе повышения квалификации или переподготовки кадров, %</t>
  </si>
  <si>
    <t>Обеспеченность специалистами физкультурно-оздоровительной деятельности, %</t>
  </si>
  <si>
    <t xml:space="preserve">Доля  граждан в возрасте старше  18  лет,   систематически  занимающихся  физической культурой и спортом, %
</t>
  </si>
  <si>
    <t>Динамика посещаемости спортивного объекта, %</t>
  </si>
  <si>
    <t xml:space="preserve">Выполнение  плана спортивных мероприятий, % </t>
  </si>
  <si>
    <t>Увеличение доли граждан, занимающихся отдельными видами спорта, получивших спортивные разряды, по отношению к предыдущему году, %</t>
  </si>
  <si>
    <t xml:space="preserve">Выполнение календарного плана спортивных и спортивно-массовых мероприятий, %                                   </t>
  </si>
  <si>
    <t>Доля детей, охваченных оздоровлением, из числа детей, находящихся в трудной жизненной ситуации (ТЖС), %</t>
  </si>
  <si>
    <t>Выполнение календарного плана мероприятий общественными организациями, %</t>
  </si>
  <si>
    <t xml:space="preserve">Доля муниципальных учреждений участвующих в конкурсе "За здоровый образ жизни", %
</t>
  </si>
  <si>
    <t>Количество приобретенных основных средств для учреждений, ед.</t>
  </si>
  <si>
    <t>Выполнение заявок на изготовление продукции от запланированного календарного плана, %</t>
  </si>
  <si>
    <t xml:space="preserve">Участие  в соревнованиях
 «Школа безопасности»,
"Президентские состязания", 
"Президентские игры",  "Безопасное колесо" и  других муниципальных мероприятиях в каникулярное время
</t>
  </si>
  <si>
    <t>Выполнение плановых ремонтных работ спортивных объектов, %</t>
  </si>
  <si>
    <t>Выполнение мероприятий по техническому обслуживанию спортивных объектов, %</t>
  </si>
  <si>
    <t>Выполнение плановых мероприятий по приобретению и установке спортивной площадки, %</t>
  </si>
  <si>
    <t>Выполнение плановых мероприятий по  строительству объектов социального и производственного комплексов, %</t>
  </si>
  <si>
    <t>ПЕРЕЧЕНЬ
ОСНОВНЫХ МЕРОПРИЯТИЙ  МУНИЦИПАЛЬНОЙ  ПРОГРАММЫ 
«Развитие физической культуры и спорта в ЗАТО Видяево»</t>
  </si>
  <si>
    <r>
      <rPr>
        <b/>
        <sz val="8"/>
        <color indexed="8"/>
        <rFont val="Times New Roman"/>
        <family val="1"/>
      </rPr>
      <t>Цель</t>
    </r>
    <r>
      <rPr>
        <sz val="8"/>
        <color indexed="8"/>
        <rFont val="Times New Roman"/>
        <family val="1"/>
      </rPr>
      <t xml:space="preserve"> Программы: </t>
    </r>
    <r>
      <rPr>
        <b/>
        <sz val="8"/>
        <color indexed="8"/>
        <rFont val="Times New Roman"/>
        <family val="1"/>
      </rPr>
      <t>Создание   условий  для  развития физической культуры и спорта в ЗАТО Видяево</t>
    </r>
  </si>
  <si>
    <t xml:space="preserve">Предоставление доступа к закрытым спортивным объектам для свободного пользования в течение ограниченного времени  </t>
  </si>
  <si>
    <t>Реализация ЗМО "О физической культуре и спорте в Мурманской области"в части наделения ОМС отдельными полномочиями по присвоению спортивных разрядов и квалификационных категорий спортивных  судей.</t>
  </si>
  <si>
    <t>Всего           в т.ч.:</t>
  </si>
  <si>
    <t>Приложение № 1
к Программе "Развитие физической культуры и спорта в ЗАТО Видяево"  (в ред. от 31.12.2013 №812, от 23.01.2014 №38, от 11.02.2014 №73, от 12.03.2014№111, от 11.04.2014№168, от28.05.2014№266, от 05,09,2014 №404, от02.12.2014 №572, от 15.12.2014 №600, от 30.12.2014 №651, от 26.06.2015 №320,  от24.11.2015 №518)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</si>
</sst>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"/>
    <numFmt numFmtId="171" formatCode="0.000"/>
    <numFmt numFmtId="17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42" fillId="0" borderId="0" xfId="0" applyFont="1" applyAlignment="1">
      <alignment readingOrder="1"/>
    </xf>
    <xf numFmtId="0" fontId="42" fillId="0" borderId="0" xfId="0" applyFont="1" applyAlignment="1">
      <alignment horizontal="center" readingOrder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readingOrder="1"/>
    </xf>
    <xf numFmtId="0" fontId="44" fillId="0" borderId="10" xfId="0" applyFont="1" applyBorder="1" applyAlignment="1">
      <alignment horizontal="center" wrapText="1"/>
    </xf>
    <xf numFmtId="170" fontId="43" fillId="0" borderId="10" xfId="0" applyNumberFormat="1" applyFont="1" applyBorder="1" applyAlignment="1">
      <alignment horizontal="center" vertical="top" readingOrder="1"/>
    </xf>
    <xf numFmtId="0" fontId="42" fillId="0" borderId="0" xfId="0" applyFont="1" applyAlignment="1">
      <alignment horizontal="center" vertical="top" readingOrder="1"/>
    </xf>
    <xf numFmtId="0" fontId="44" fillId="0" borderId="11" xfId="0" applyFont="1" applyBorder="1" applyAlignment="1">
      <alignment vertical="center" wrapText="1"/>
    </xf>
    <xf numFmtId="170" fontId="44" fillId="0" borderId="12" xfId="0" applyNumberFormat="1" applyFont="1" applyBorder="1" applyAlignment="1">
      <alignment horizontal="center" vertical="top" wrapText="1"/>
    </xf>
    <xf numFmtId="170" fontId="44" fillId="0" borderId="13" xfId="0" applyNumberFormat="1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170" fontId="43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center" wrapText="1" readingOrder="1"/>
    </xf>
    <xf numFmtId="0" fontId="43" fillId="0" borderId="15" xfId="0" applyFont="1" applyBorder="1" applyAlignment="1">
      <alignment horizontal="center" vertical="top" wrapText="1" readingOrder="1"/>
    </xf>
    <xf numFmtId="2" fontId="43" fillId="0" borderId="10" xfId="0" applyNumberFormat="1" applyFont="1" applyBorder="1" applyAlignment="1">
      <alignment horizontal="center" vertical="top" readingOrder="1"/>
    </xf>
    <xf numFmtId="0" fontId="43" fillId="0" borderId="14" xfId="0" applyFont="1" applyBorder="1" applyAlignment="1">
      <alignment horizontal="center" vertical="top" wrapText="1" readingOrder="1"/>
    </xf>
    <xf numFmtId="170" fontId="43" fillId="0" borderId="16" xfId="0" applyNumberFormat="1" applyFont="1" applyBorder="1" applyAlignment="1">
      <alignment horizontal="center" vertical="top" readingOrder="1"/>
    </xf>
    <xf numFmtId="170" fontId="43" fillId="0" borderId="17" xfId="0" applyNumberFormat="1" applyFont="1" applyBorder="1" applyAlignment="1">
      <alignment horizontal="center" vertical="top" readingOrder="1"/>
    </xf>
    <xf numFmtId="0" fontId="43" fillId="0" borderId="18" xfId="0" applyFont="1" applyBorder="1" applyAlignment="1">
      <alignment horizontal="center" vertical="top" wrapText="1" readingOrder="1"/>
    </xf>
    <xf numFmtId="170" fontId="43" fillId="0" borderId="19" xfId="0" applyNumberFormat="1" applyFont="1" applyBorder="1" applyAlignment="1">
      <alignment horizontal="center" vertical="top" readingOrder="1"/>
    </xf>
    <xf numFmtId="0" fontId="44" fillId="0" borderId="18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 readingOrder="1"/>
    </xf>
    <xf numFmtId="170" fontId="43" fillId="0" borderId="10" xfId="0" applyNumberFormat="1" applyFont="1" applyBorder="1" applyAlignment="1">
      <alignment horizontal="center" vertical="center" readingOrder="1"/>
    </xf>
    <xf numFmtId="170" fontId="43" fillId="0" borderId="19" xfId="0" applyNumberFormat="1" applyFont="1" applyBorder="1" applyAlignment="1">
      <alignment horizontal="center" vertical="center" readingOrder="1"/>
    </xf>
    <xf numFmtId="170" fontId="43" fillId="0" borderId="16" xfId="0" applyNumberFormat="1" applyFont="1" applyBorder="1" applyAlignment="1">
      <alignment horizontal="center" readingOrder="1"/>
    </xf>
    <xf numFmtId="170" fontId="43" fillId="0" borderId="17" xfId="0" applyNumberFormat="1" applyFont="1" applyBorder="1" applyAlignment="1">
      <alignment horizontal="center" readingOrder="1"/>
    </xf>
    <xf numFmtId="0" fontId="44" fillId="0" borderId="11" xfId="0" applyFont="1" applyBorder="1" applyAlignment="1">
      <alignment horizontal="center" vertical="top" wrapText="1" readingOrder="1"/>
    </xf>
    <xf numFmtId="0" fontId="44" fillId="0" borderId="18" xfId="0" applyFont="1" applyBorder="1" applyAlignment="1">
      <alignment horizontal="center" vertical="center" readingOrder="1"/>
    </xf>
    <xf numFmtId="0" fontId="44" fillId="0" borderId="14" xfId="0" applyFont="1" applyBorder="1" applyAlignment="1">
      <alignment horizontal="center" readingOrder="1"/>
    </xf>
    <xf numFmtId="0" fontId="43" fillId="0" borderId="10" xfId="0" applyFont="1" applyBorder="1" applyAlignment="1">
      <alignment vertical="top" readingOrder="1"/>
    </xf>
    <xf numFmtId="0" fontId="43" fillId="33" borderId="10" xfId="0" applyFont="1" applyFill="1" applyBorder="1" applyAlignment="1">
      <alignment horizontal="center" vertical="top" readingOrder="1"/>
    </xf>
    <xf numFmtId="170" fontId="43" fillId="33" borderId="10" xfId="0" applyNumberFormat="1" applyFont="1" applyFill="1" applyBorder="1" applyAlignment="1">
      <alignment horizontal="center" vertical="top" readingOrder="1"/>
    </xf>
    <xf numFmtId="0" fontId="43" fillId="33" borderId="10" xfId="0" applyFont="1" applyFill="1" applyBorder="1" applyAlignment="1">
      <alignment vertical="top" wrapText="1" readingOrder="1"/>
    </xf>
    <xf numFmtId="170" fontId="42" fillId="0" borderId="0" xfId="0" applyNumberFormat="1" applyFont="1" applyAlignment="1">
      <alignment horizontal="center" vertical="top" readingOrder="1"/>
    </xf>
    <xf numFmtId="170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 readingOrder="1"/>
    </xf>
    <xf numFmtId="170" fontId="44" fillId="0" borderId="10" xfId="0" applyNumberFormat="1" applyFont="1" applyBorder="1" applyAlignment="1">
      <alignment horizontal="center" wrapText="1"/>
    </xf>
    <xf numFmtId="0" fontId="44" fillId="0" borderId="20" xfId="0" applyFont="1" applyBorder="1" applyAlignment="1">
      <alignment horizontal="center" vertical="top" wrapText="1" readingOrder="1"/>
    </xf>
    <xf numFmtId="0" fontId="43" fillId="0" borderId="21" xfId="0" applyFont="1" applyBorder="1" applyAlignment="1">
      <alignment horizontal="center" vertical="top" wrapText="1" readingOrder="1"/>
    </xf>
    <xf numFmtId="170" fontId="44" fillId="0" borderId="10" xfId="0" applyNumberFormat="1" applyFont="1" applyBorder="1" applyAlignment="1">
      <alignment horizontal="center"/>
    </xf>
    <xf numFmtId="170" fontId="44" fillId="0" borderId="10" xfId="0" applyNumberFormat="1" applyFont="1" applyBorder="1" applyAlignment="1">
      <alignment horizontal="center" vertical="top" readingOrder="1"/>
    </xf>
    <xf numFmtId="170" fontId="44" fillId="0" borderId="12" xfId="0" applyNumberFormat="1" applyFont="1" applyBorder="1" applyAlignment="1">
      <alignment horizontal="center" vertical="top" readingOrder="1"/>
    </xf>
    <xf numFmtId="170" fontId="44" fillId="0" borderId="13" xfId="0" applyNumberFormat="1" applyFont="1" applyBorder="1" applyAlignment="1">
      <alignment horizontal="center" vertical="top" readingOrder="1"/>
    </xf>
    <xf numFmtId="170" fontId="44" fillId="0" borderId="22" xfId="0" applyNumberFormat="1" applyFont="1" applyBorder="1" applyAlignment="1">
      <alignment horizontal="center" vertical="top" readingOrder="1"/>
    </xf>
    <xf numFmtId="170" fontId="44" fillId="0" borderId="20" xfId="0" applyNumberFormat="1" applyFont="1" applyBorder="1" applyAlignment="1">
      <alignment horizontal="center" vertical="top" readingOrder="1"/>
    </xf>
    <xf numFmtId="170" fontId="44" fillId="0" borderId="16" xfId="0" applyNumberFormat="1" applyFont="1" applyBorder="1" applyAlignment="1">
      <alignment horizontal="center" vertical="top" readingOrder="1"/>
    </xf>
    <xf numFmtId="170" fontId="44" fillId="0" borderId="16" xfId="0" applyNumberFormat="1" applyFont="1" applyBorder="1" applyAlignment="1">
      <alignment horizontal="center" vertical="top" wrapText="1"/>
    </xf>
    <xf numFmtId="0" fontId="43" fillId="0" borderId="22" xfId="0" applyFont="1" applyBorder="1" applyAlignment="1">
      <alignment vertical="top" wrapText="1" readingOrder="1"/>
    </xf>
    <xf numFmtId="0" fontId="43" fillId="0" borderId="10" xfId="0" applyFont="1" applyBorder="1" applyAlignment="1">
      <alignment vertical="top" wrapText="1" readingOrder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readingOrder="1"/>
    </xf>
    <xf numFmtId="0" fontId="43" fillId="0" borderId="20" xfId="0" applyFont="1" applyBorder="1" applyAlignment="1">
      <alignment horizontal="center" vertical="top" readingOrder="1"/>
    </xf>
    <xf numFmtId="0" fontId="43" fillId="0" borderId="20" xfId="0" applyFont="1" applyBorder="1" applyAlignment="1">
      <alignment vertical="top" wrapText="1" readingOrder="1"/>
    </xf>
    <xf numFmtId="0" fontId="43" fillId="0" borderId="20" xfId="0" applyFont="1" applyBorder="1" applyAlignment="1">
      <alignment vertical="top" wrapText="1"/>
    </xf>
    <xf numFmtId="170" fontId="43" fillId="0" borderId="20" xfId="0" applyNumberFormat="1" applyFont="1" applyBorder="1" applyAlignment="1">
      <alignment horizontal="center" vertical="top" readingOrder="1"/>
    </xf>
    <xf numFmtId="0" fontId="43" fillId="0" borderId="23" xfId="0" applyFont="1" applyBorder="1" applyAlignment="1">
      <alignment horizontal="center" vertical="top" readingOrder="1"/>
    </xf>
    <xf numFmtId="0" fontId="43" fillId="0" borderId="23" xfId="0" applyFont="1" applyBorder="1" applyAlignment="1">
      <alignment horizontal="center" vertical="top" wrapText="1" readingOrder="1"/>
    </xf>
    <xf numFmtId="0" fontId="44" fillId="0" borderId="24" xfId="0" applyFont="1" applyBorder="1" applyAlignment="1">
      <alignment/>
    </xf>
    <xf numFmtId="0" fontId="43" fillId="0" borderId="22" xfId="0" applyFont="1" applyBorder="1" applyAlignment="1">
      <alignment horizontal="center" vertical="top" readingOrder="1"/>
    </xf>
    <xf numFmtId="0" fontId="43" fillId="0" borderId="25" xfId="0" applyFont="1" applyBorder="1" applyAlignment="1">
      <alignment horizontal="center" vertical="top" wrapText="1" readingOrder="1"/>
    </xf>
    <xf numFmtId="0" fontId="43" fillId="0" borderId="10" xfId="0" applyFont="1" applyBorder="1" applyAlignment="1">
      <alignment horizontal="center" vertical="top" wrapText="1" readingOrder="1"/>
    </xf>
    <xf numFmtId="0" fontId="44" fillId="0" borderId="10" xfId="0" applyFont="1" applyBorder="1" applyAlignment="1">
      <alignment vertical="top" wrapText="1"/>
    </xf>
    <xf numFmtId="0" fontId="43" fillId="0" borderId="20" xfId="0" applyFont="1" applyBorder="1" applyAlignment="1">
      <alignment horizontal="center" vertical="center" readingOrder="1"/>
    </xf>
    <xf numFmtId="170" fontId="43" fillId="0" borderId="20" xfId="0" applyNumberFormat="1" applyFont="1" applyBorder="1" applyAlignment="1">
      <alignment horizontal="center" vertical="center" readingOrder="1"/>
    </xf>
    <xf numFmtId="170" fontId="44" fillId="0" borderId="20" xfId="0" applyNumberFormat="1" applyFont="1" applyBorder="1" applyAlignment="1">
      <alignment horizontal="center" vertical="center" readingOrder="1"/>
    </xf>
    <xf numFmtId="0" fontId="43" fillId="0" borderId="10" xfId="0" applyFont="1" applyBorder="1" applyAlignment="1">
      <alignment vertical="top" wrapText="1"/>
    </xf>
    <xf numFmtId="170" fontId="43" fillId="0" borderId="16" xfId="0" applyNumberFormat="1" applyFont="1" applyBorder="1" applyAlignment="1">
      <alignment horizontal="center" vertical="center" readingOrder="1"/>
    </xf>
    <xf numFmtId="170" fontId="44" fillId="0" borderId="19" xfId="0" applyNumberFormat="1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 readingOrder="1"/>
    </xf>
    <xf numFmtId="170" fontId="43" fillId="0" borderId="27" xfId="0" applyNumberFormat="1" applyFont="1" applyBorder="1" applyAlignment="1">
      <alignment horizontal="center" vertical="top" readingOrder="1"/>
    </xf>
    <xf numFmtId="0" fontId="43" fillId="0" borderId="10" xfId="0" applyFont="1" applyBorder="1" applyAlignment="1">
      <alignment horizontal="left" vertical="top" wrapText="1"/>
    </xf>
    <xf numFmtId="0" fontId="43" fillId="0" borderId="23" xfId="0" applyFont="1" applyBorder="1" applyAlignment="1">
      <alignment vertical="top" wrapText="1"/>
    </xf>
    <xf numFmtId="170" fontId="43" fillId="34" borderId="20" xfId="0" applyNumberFormat="1" applyFont="1" applyFill="1" applyBorder="1" applyAlignment="1">
      <alignment horizontal="center" vertical="top" readingOrder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20" xfId="0" applyFont="1" applyBorder="1" applyAlignment="1">
      <alignment vertical="top" wrapText="1"/>
    </xf>
    <xf numFmtId="0" fontId="43" fillId="0" borderId="20" xfId="0" applyFont="1" applyBorder="1" applyAlignment="1">
      <alignment vertical="top" wrapText="1" readingOrder="1"/>
    </xf>
    <xf numFmtId="0" fontId="43" fillId="0" borderId="10" xfId="0" applyFont="1" applyBorder="1" applyAlignment="1">
      <alignment horizontal="center" vertical="top" readingOrder="1"/>
    </xf>
    <xf numFmtId="0" fontId="43" fillId="0" borderId="20" xfId="0" applyFont="1" applyBorder="1" applyAlignment="1">
      <alignment horizontal="center" vertical="top" readingOrder="1"/>
    </xf>
    <xf numFmtId="0" fontId="43" fillId="0" borderId="22" xfId="0" applyFont="1" applyBorder="1" applyAlignment="1">
      <alignment horizontal="center" vertical="top" readingOrder="1"/>
    </xf>
    <xf numFmtId="170" fontId="44" fillId="0" borderId="20" xfId="0" applyNumberFormat="1" applyFont="1" applyBorder="1" applyAlignment="1">
      <alignment horizontal="center" vertical="center" readingOrder="1"/>
    </xf>
    <xf numFmtId="170" fontId="43" fillId="0" borderId="20" xfId="0" applyNumberFormat="1" applyFont="1" applyBorder="1" applyAlignment="1">
      <alignment horizontal="center" vertical="center" readingOrder="1"/>
    </xf>
    <xf numFmtId="0" fontId="43" fillId="0" borderId="20" xfId="0" applyFont="1" applyBorder="1" applyAlignment="1">
      <alignment horizontal="center" vertical="center" readingOrder="1"/>
    </xf>
    <xf numFmtId="0" fontId="43" fillId="0" borderId="23" xfId="0" applyFont="1" applyBorder="1" applyAlignment="1">
      <alignment horizontal="center" vertical="top" readingOrder="1"/>
    </xf>
    <xf numFmtId="0" fontId="43" fillId="0" borderId="23" xfId="0" applyFont="1" applyBorder="1" applyAlignment="1">
      <alignment horizontal="center" vertical="top" wrapText="1" readingOrder="1"/>
    </xf>
    <xf numFmtId="0" fontId="44" fillId="0" borderId="10" xfId="0" applyFont="1" applyBorder="1" applyAlignment="1">
      <alignment vertical="top" wrapText="1"/>
    </xf>
    <xf numFmtId="170" fontId="43" fillId="33" borderId="20" xfId="0" applyNumberFormat="1" applyFont="1" applyFill="1" applyBorder="1" applyAlignment="1">
      <alignment horizontal="center" vertical="top" readingOrder="1"/>
    </xf>
    <xf numFmtId="0" fontId="43" fillId="0" borderId="23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 readingOrder="1"/>
    </xf>
    <xf numFmtId="0" fontId="43" fillId="0" borderId="25" xfId="0" applyFont="1" applyBorder="1" applyAlignment="1">
      <alignment horizontal="center" vertical="top" wrapText="1" readingOrder="1"/>
    </xf>
    <xf numFmtId="170" fontId="43" fillId="0" borderId="20" xfId="0" applyNumberFormat="1" applyFont="1" applyBorder="1" applyAlignment="1">
      <alignment horizontal="center" vertical="top" readingOrder="1"/>
    </xf>
    <xf numFmtId="170" fontId="43" fillId="0" borderId="23" xfId="0" applyNumberFormat="1" applyFont="1" applyBorder="1" applyAlignment="1">
      <alignment horizontal="center" vertical="top" readingOrder="1"/>
    </xf>
    <xf numFmtId="170" fontId="43" fillId="0" borderId="22" xfId="0" applyNumberFormat="1" applyFont="1" applyBorder="1" applyAlignment="1">
      <alignment horizontal="center" vertical="top" readingOrder="1"/>
    </xf>
    <xf numFmtId="0" fontId="44" fillId="0" borderId="24" xfId="0" applyFont="1" applyBorder="1" applyAlignment="1">
      <alignment/>
    </xf>
    <xf numFmtId="170" fontId="43" fillId="34" borderId="10" xfId="0" applyNumberFormat="1" applyFont="1" applyFill="1" applyBorder="1" applyAlignment="1">
      <alignment horizontal="center" vertical="top" readingOrder="1"/>
    </xf>
    <xf numFmtId="170" fontId="44" fillId="34" borderId="10" xfId="0" applyNumberFormat="1" applyFont="1" applyFill="1" applyBorder="1" applyAlignment="1">
      <alignment horizontal="center" vertical="top" readingOrder="1"/>
    </xf>
    <xf numFmtId="170" fontId="44" fillId="34" borderId="12" xfId="0" applyNumberFormat="1" applyFont="1" applyFill="1" applyBorder="1" applyAlignment="1">
      <alignment horizontal="center" vertical="top" readingOrder="1"/>
    </xf>
    <xf numFmtId="170" fontId="44" fillId="34" borderId="12" xfId="0" applyNumberFormat="1" applyFont="1" applyFill="1" applyBorder="1" applyAlignment="1">
      <alignment horizontal="center" vertical="top" wrapText="1"/>
    </xf>
    <xf numFmtId="170" fontId="44" fillId="34" borderId="10" xfId="0" applyNumberFormat="1" applyFont="1" applyFill="1" applyBorder="1" applyAlignment="1">
      <alignment horizontal="center" vertical="top" wrapText="1"/>
    </xf>
    <xf numFmtId="170" fontId="44" fillId="34" borderId="16" xfId="0" applyNumberFormat="1" applyFont="1" applyFill="1" applyBorder="1" applyAlignment="1">
      <alignment horizontal="center" vertical="top" wrapText="1"/>
    </xf>
    <xf numFmtId="170" fontId="44" fillId="34" borderId="17" xfId="0" applyNumberFormat="1" applyFont="1" applyFill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readingOrder="1"/>
    </xf>
    <xf numFmtId="0" fontId="43" fillId="0" borderId="20" xfId="0" applyFont="1" applyBorder="1" applyAlignment="1">
      <alignment horizontal="center" vertical="top" wrapText="1" readingOrder="1"/>
    </xf>
    <xf numFmtId="0" fontId="43" fillId="0" borderId="10" xfId="0" applyFont="1" applyBorder="1" applyAlignment="1">
      <alignment horizontal="center" vertical="top" wrapText="1" readingOrder="1"/>
    </xf>
    <xf numFmtId="170" fontId="43" fillId="0" borderId="20" xfId="0" applyNumberFormat="1" applyFont="1" applyBorder="1" applyAlignment="1">
      <alignment horizontal="center" vertical="top" readingOrder="1"/>
    </xf>
    <xf numFmtId="170" fontId="44" fillId="33" borderId="20" xfId="0" applyNumberFormat="1" applyFont="1" applyFill="1" applyBorder="1" applyAlignment="1">
      <alignment horizontal="center" vertical="top" readingOrder="1"/>
    </xf>
    <xf numFmtId="0" fontId="44" fillId="0" borderId="20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43" fillId="0" borderId="0" xfId="0" applyFont="1" applyBorder="1" applyAlignment="1">
      <alignment horizontal="right" vertical="top" wrapText="1" readingOrder="1"/>
    </xf>
    <xf numFmtId="0" fontId="45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readingOrder="1"/>
    </xf>
    <xf numFmtId="0" fontId="0" fillId="0" borderId="10" xfId="0" applyFont="1" applyBorder="1" applyAlignment="1">
      <alignment horizontal="center" vertical="top" readingOrder="1"/>
    </xf>
    <xf numFmtId="0" fontId="43" fillId="0" borderId="10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28" xfId="0" applyFont="1" applyBorder="1" applyAlignment="1">
      <alignment vertical="top" wrapText="1"/>
    </xf>
    <xf numFmtId="0" fontId="44" fillId="0" borderId="29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43" fillId="0" borderId="20" xfId="0" applyFont="1" applyBorder="1" applyAlignment="1">
      <alignment vertical="top" wrapText="1" readingOrder="1"/>
    </xf>
    <xf numFmtId="0" fontId="43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43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 readingOrder="1"/>
    </xf>
    <xf numFmtId="170" fontId="43" fillId="0" borderId="20" xfId="0" applyNumberFormat="1" applyFont="1" applyBorder="1" applyAlignment="1">
      <alignment horizontal="center" vertical="center" readingOrder="1"/>
    </xf>
    <xf numFmtId="170" fontId="43" fillId="0" borderId="23" xfId="0" applyNumberFormat="1" applyFont="1" applyBorder="1" applyAlignment="1">
      <alignment horizontal="center" vertical="center" readingOrder="1"/>
    </xf>
    <xf numFmtId="0" fontId="43" fillId="0" borderId="20" xfId="0" applyFont="1" applyBorder="1" applyAlignment="1">
      <alignment horizontal="center" vertical="center" readingOrder="1"/>
    </xf>
    <xf numFmtId="0" fontId="43" fillId="0" borderId="23" xfId="0" applyFont="1" applyBorder="1" applyAlignment="1">
      <alignment horizontal="center" vertical="center" readingOrder="1"/>
    </xf>
    <xf numFmtId="0" fontId="43" fillId="0" borderId="20" xfId="0" applyFont="1" applyBorder="1" applyAlignment="1">
      <alignment horizontal="left" vertical="center" wrapText="1" readingOrder="1"/>
    </xf>
    <xf numFmtId="0" fontId="43" fillId="0" borderId="23" xfId="0" applyFont="1" applyBorder="1" applyAlignment="1">
      <alignment horizontal="left" vertical="center" wrapText="1" readingOrder="1"/>
    </xf>
    <xf numFmtId="0" fontId="43" fillId="0" borderId="22" xfId="0" applyFont="1" applyBorder="1" applyAlignment="1">
      <alignment horizontal="left" vertical="center" wrapText="1" readingOrder="1"/>
    </xf>
    <xf numFmtId="0" fontId="43" fillId="0" borderId="20" xfId="0" applyFont="1" applyBorder="1" applyAlignment="1">
      <alignment horizontal="center" vertical="top" readingOrder="1"/>
    </xf>
    <xf numFmtId="0" fontId="43" fillId="0" borderId="22" xfId="0" applyFont="1" applyBorder="1" applyAlignment="1">
      <alignment horizontal="center" vertical="top" readingOrder="1"/>
    </xf>
    <xf numFmtId="0" fontId="43" fillId="0" borderId="20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center" vertical="center" wrapText="1" readingOrder="1"/>
    </xf>
    <xf numFmtId="0" fontId="43" fillId="0" borderId="23" xfId="0" applyFont="1" applyBorder="1" applyAlignment="1">
      <alignment horizontal="center" vertical="center" wrapText="1" readingOrder="1"/>
    </xf>
    <xf numFmtId="0" fontId="43" fillId="0" borderId="22" xfId="0" applyFont="1" applyBorder="1" applyAlignment="1">
      <alignment horizontal="center" vertical="center" wrapText="1" readingOrder="1"/>
    </xf>
    <xf numFmtId="0" fontId="44" fillId="0" borderId="20" xfId="0" applyFont="1" applyBorder="1" applyAlignment="1">
      <alignment horizontal="center" wrapText="1" readingOrder="1"/>
    </xf>
    <xf numFmtId="0" fontId="44" fillId="0" borderId="22" xfId="0" applyFont="1" applyBorder="1" applyAlignment="1">
      <alignment horizontal="center" wrapText="1" readingOrder="1"/>
    </xf>
    <xf numFmtId="170" fontId="44" fillId="0" borderId="20" xfId="0" applyNumberFormat="1" applyFont="1" applyBorder="1" applyAlignment="1">
      <alignment horizontal="center" vertical="center" readingOrder="1"/>
    </xf>
    <xf numFmtId="170" fontId="44" fillId="0" borderId="23" xfId="0" applyNumberFormat="1" applyFont="1" applyBorder="1" applyAlignment="1">
      <alignment horizontal="center" vertical="center" readingOrder="1"/>
    </xf>
    <xf numFmtId="0" fontId="43" fillId="0" borderId="20" xfId="0" applyFont="1" applyBorder="1" applyAlignment="1">
      <alignment horizontal="left" vertical="top" wrapText="1" readingOrder="1"/>
    </xf>
    <xf numFmtId="0" fontId="43" fillId="0" borderId="23" xfId="0" applyFont="1" applyBorder="1" applyAlignment="1">
      <alignment horizontal="left" vertical="top" wrapText="1" readingOrder="1"/>
    </xf>
    <xf numFmtId="0" fontId="43" fillId="0" borderId="22" xfId="0" applyFont="1" applyBorder="1" applyAlignment="1">
      <alignment horizontal="left" vertical="top" wrapText="1" readingOrder="1"/>
    </xf>
    <xf numFmtId="0" fontId="0" fillId="0" borderId="23" xfId="0" applyFont="1" applyBorder="1" applyAlignment="1">
      <alignment horizontal="center" vertical="top" readingOrder="1"/>
    </xf>
    <xf numFmtId="0" fontId="0" fillId="0" borderId="22" xfId="0" applyFont="1" applyBorder="1" applyAlignment="1">
      <alignment horizontal="center" vertical="top" readingOrder="1"/>
    </xf>
    <xf numFmtId="0" fontId="43" fillId="0" borderId="23" xfId="0" applyFont="1" applyBorder="1" applyAlignment="1">
      <alignment horizontal="center" vertical="top" readingOrder="1"/>
    </xf>
    <xf numFmtId="0" fontId="0" fillId="0" borderId="23" xfId="0" applyFont="1" applyBorder="1" applyAlignment="1">
      <alignment vertical="top" readingOrder="1"/>
    </xf>
    <xf numFmtId="0" fontId="0" fillId="0" borderId="22" xfId="0" applyFont="1" applyBorder="1" applyAlignment="1">
      <alignment vertical="top" readingOrder="1"/>
    </xf>
    <xf numFmtId="0" fontId="0" fillId="0" borderId="2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 wrapText="1" readingOrder="1"/>
    </xf>
    <xf numFmtId="0" fontId="0" fillId="0" borderId="22" xfId="0" applyFont="1" applyBorder="1" applyAlignment="1">
      <alignment horizontal="center" vertical="center" wrapText="1" readingOrder="1"/>
    </xf>
    <xf numFmtId="0" fontId="0" fillId="0" borderId="23" xfId="0" applyFont="1" applyBorder="1" applyAlignment="1">
      <alignment horizontal="left" vertical="top" wrapText="1" readingOrder="1"/>
    </xf>
    <xf numFmtId="0" fontId="0" fillId="0" borderId="22" xfId="0" applyFont="1" applyBorder="1" applyAlignment="1">
      <alignment horizontal="left" vertical="top" wrapText="1" readingOrder="1"/>
    </xf>
    <xf numFmtId="0" fontId="0" fillId="0" borderId="23" xfId="0" applyFont="1" applyBorder="1" applyAlignment="1">
      <alignment vertical="top" wrapText="1" readingOrder="1"/>
    </xf>
    <xf numFmtId="0" fontId="43" fillId="0" borderId="20" xfId="0" applyFont="1" applyBorder="1" applyAlignment="1">
      <alignment horizontal="center" vertical="top" wrapText="1" readingOrder="1"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43" fillId="0" borderId="31" xfId="0" applyFont="1" applyBorder="1" applyAlignment="1">
      <alignment horizontal="center" vertical="top" wrapText="1" readingOrder="1"/>
    </xf>
    <xf numFmtId="0" fontId="43" fillId="0" borderId="29" xfId="0" applyFont="1" applyBorder="1" applyAlignment="1">
      <alignment horizontal="center" vertical="top" readingOrder="1"/>
    </xf>
    <xf numFmtId="0" fontId="43" fillId="0" borderId="23" xfId="0" applyFont="1" applyBorder="1" applyAlignment="1">
      <alignment horizontal="center" vertical="top" wrapText="1" readingOrder="1"/>
    </xf>
    <xf numFmtId="0" fontId="43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 wrapText="1" readingOrder="1"/>
    </xf>
    <xf numFmtId="0" fontId="0" fillId="0" borderId="22" xfId="0" applyFont="1" applyBorder="1" applyAlignment="1">
      <alignment horizontal="left" vertical="center" wrapText="1" readingOrder="1"/>
    </xf>
    <xf numFmtId="0" fontId="43" fillId="0" borderId="22" xfId="0" applyFont="1" applyBorder="1" applyAlignment="1">
      <alignment horizontal="center" vertical="top" wrapText="1" readingOrder="1"/>
    </xf>
    <xf numFmtId="0" fontId="0" fillId="0" borderId="23" xfId="0" applyFont="1" applyBorder="1" applyAlignment="1">
      <alignment horizontal="center" vertical="top" wrapText="1" readingOrder="1"/>
    </xf>
    <xf numFmtId="0" fontId="0" fillId="0" borderId="22" xfId="0" applyFont="1" applyBorder="1" applyAlignment="1">
      <alignment horizontal="center" vertical="top" wrapText="1" readingOrder="1"/>
    </xf>
    <xf numFmtId="0" fontId="43" fillId="0" borderId="32" xfId="0" applyFont="1" applyBorder="1" applyAlignment="1">
      <alignment vertical="top" wrapText="1" readingOrder="1"/>
    </xf>
    <xf numFmtId="0" fontId="0" fillId="0" borderId="33" xfId="0" applyFont="1" applyBorder="1" applyAlignment="1">
      <alignment vertical="top" wrapText="1" readingOrder="1"/>
    </xf>
    <xf numFmtId="0" fontId="0" fillId="0" borderId="24" xfId="0" applyFont="1" applyBorder="1" applyAlignment="1">
      <alignment vertical="top" wrapText="1" readingOrder="1"/>
    </xf>
    <xf numFmtId="0" fontId="44" fillId="0" borderId="22" xfId="0" applyFont="1" applyBorder="1" applyAlignment="1">
      <alignment vertical="top" wrapText="1"/>
    </xf>
    <xf numFmtId="0" fontId="44" fillId="0" borderId="22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3" fillId="33" borderId="20" xfId="0" applyFont="1" applyFill="1" applyBorder="1" applyAlignment="1">
      <alignment horizontal="center" vertical="top" readingOrder="1"/>
    </xf>
    <xf numFmtId="0" fontId="43" fillId="33" borderId="20" xfId="0" applyFont="1" applyFill="1" applyBorder="1" applyAlignment="1">
      <alignment vertical="top" wrapText="1"/>
    </xf>
    <xf numFmtId="0" fontId="43" fillId="33" borderId="20" xfId="0" applyFont="1" applyFill="1" applyBorder="1" applyAlignment="1">
      <alignment horizontal="center" vertical="top" wrapText="1" readingOrder="1"/>
    </xf>
    <xf numFmtId="0" fontId="43" fillId="33" borderId="20" xfId="0" applyFont="1" applyFill="1" applyBorder="1" applyAlignment="1">
      <alignment vertical="top" wrapText="1" readingOrder="1"/>
    </xf>
    <xf numFmtId="0" fontId="0" fillId="0" borderId="22" xfId="0" applyFont="1" applyBorder="1" applyAlignment="1">
      <alignment/>
    </xf>
    <xf numFmtId="0" fontId="43" fillId="33" borderId="23" xfId="0" applyFont="1" applyFill="1" applyBorder="1" applyAlignment="1">
      <alignment horizontal="center" vertical="top" readingOrder="1"/>
    </xf>
    <xf numFmtId="170" fontId="43" fillId="33" borderId="20" xfId="0" applyNumberFormat="1" applyFont="1" applyFill="1" applyBorder="1" applyAlignment="1">
      <alignment horizontal="center" vertical="top" readingOrder="1"/>
    </xf>
    <xf numFmtId="170" fontId="43" fillId="33" borderId="23" xfId="0" applyNumberFormat="1" applyFont="1" applyFill="1" applyBorder="1" applyAlignment="1">
      <alignment horizontal="center" vertical="top" readingOrder="1"/>
    </xf>
    <xf numFmtId="0" fontId="43" fillId="0" borderId="23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34" xfId="0" applyFont="1" applyBorder="1" applyAlignment="1">
      <alignment horizontal="center" vertical="top" wrapText="1" readingOrder="1"/>
    </xf>
    <xf numFmtId="0" fontId="0" fillId="0" borderId="25" xfId="0" applyFont="1" applyBorder="1" applyAlignment="1">
      <alignment horizontal="center" vertical="top" wrapText="1" readingOrder="1"/>
    </xf>
    <xf numFmtId="0" fontId="0" fillId="0" borderId="35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 vertical="top" wrapText="1" readingOrder="1"/>
    </xf>
    <xf numFmtId="0" fontId="0" fillId="0" borderId="31" xfId="0" applyFont="1" applyBorder="1" applyAlignment="1">
      <alignment horizontal="center" vertical="top" wrapText="1" readingOrder="1"/>
    </xf>
    <xf numFmtId="0" fontId="43" fillId="0" borderId="10" xfId="0" applyFont="1" applyBorder="1" applyAlignment="1">
      <alignment horizontal="center" vertical="top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44" fillId="0" borderId="35" xfId="0" applyFont="1" applyBorder="1" applyAlignment="1">
      <alignment vertical="top" wrapText="1"/>
    </xf>
    <xf numFmtId="0" fontId="44" fillId="0" borderId="31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3" fillId="0" borderId="25" xfId="0" applyFont="1" applyBorder="1" applyAlignment="1">
      <alignment horizontal="center" vertical="top" wrapText="1" readingOrder="1"/>
    </xf>
    <xf numFmtId="170" fontId="43" fillId="0" borderId="20" xfId="0" applyNumberFormat="1" applyFont="1" applyBorder="1" applyAlignment="1">
      <alignment horizontal="center" vertical="top" readingOrder="1"/>
    </xf>
    <xf numFmtId="170" fontId="43" fillId="0" borderId="23" xfId="0" applyNumberFormat="1" applyFont="1" applyBorder="1" applyAlignment="1">
      <alignment horizontal="center" vertical="top" readingOrder="1"/>
    </xf>
    <xf numFmtId="170" fontId="43" fillId="0" borderId="22" xfId="0" applyNumberFormat="1" applyFont="1" applyBorder="1" applyAlignment="1">
      <alignment horizontal="center" vertical="top" readingOrder="1"/>
    </xf>
    <xf numFmtId="16" fontId="43" fillId="0" borderId="20" xfId="0" applyNumberFormat="1" applyFont="1" applyBorder="1" applyAlignment="1">
      <alignment horizontal="center" vertical="top" wrapText="1" readingOrder="1"/>
    </xf>
    <xf numFmtId="1" fontId="43" fillId="0" borderId="20" xfId="0" applyNumberFormat="1" applyFont="1" applyBorder="1" applyAlignment="1">
      <alignment horizontal="center" vertical="top" readingOrder="1"/>
    </xf>
    <xf numFmtId="0" fontId="43" fillId="0" borderId="33" xfId="0" applyFont="1" applyBorder="1" applyAlignment="1">
      <alignment horizontal="center" vertical="top" wrapText="1" readingOrder="1"/>
    </xf>
    <xf numFmtId="0" fontId="43" fillId="0" borderId="24" xfId="0" applyFont="1" applyBorder="1" applyAlignment="1">
      <alignment horizontal="center" vertical="top" wrapText="1" readingOrder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vertical="top" wrapText="1" readingOrder="1"/>
    </xf>
    <xf numFmtId="0" fontId="43" fillId="0" borderId="23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4" fillId="0" borderId="34" xfId="0" applyFont="1" applyBorder="1" applyAlignment="1">
      <alignment vertical="center" wrapText="1" readingOrder="1"/>
    </xf>
    <xf numFmtId="0" fontId="0" fillId="0" borderId="25" xfId="0" applyFont="1" applyBorder="1" applyAlignment="1">
      <alignment wrapText="1" readingOrder="1"/>
    </xf>
    <xf numFmtId="0" fontId="0" fillId="0" borderId="35" xfId="0" applyFont="1" applyBorder="1" applyAlignment="1">
      <alignment wrapText="1" readingOrder="1"/>
    </xf>
    <xf numFmtId="0" fontId="43" fillId="0" borderId="32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 readingOrder="1"/>
    </xf>
    <xf numFmtId="0" fontId="44" fillId="0" borderId="25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44" fillId="0" borderId="33" xfId="0" applyFont="1" applyBorder="1" applyAlignment="1">
      <alignment wrapText="1"/>
    </xf>
    <xf numFmtId="0" fontId="43" fillId="0" borderId="36" xfId="0" applyFont="1" applyBorder="1" applyAlignment="1">
      <alignment horizontal="center" vertical="top" wrapText="1" readingOrder="1"/>
    </xf>
    <xf numFmtId="0" fontId="43" fillId="0" borderId="37" xfId="0" applyFont="1" applyBorder="1" applyAlignment="1">
      <alignment horizontal="center" vertical="top" wrapText="1" readingOrder="1"/>
    </xf>
    <xf numFmtId="0" fontId="43" fillId="0" borderId="38" xfId="0" applyFont="1" applyBorder="1" applyAlignment="1">
      <alignment horizontal="center" vertical="top" wrapText="1" readingOrder="1"/>
    </xf>
    <xf numFmtId="0" fontId="43" fillId="0" borderId="39" xfId="0" applyFont="1" applyBorder="1" applyAlignment="1">
      <alignment horizontal="center" vertical="center" readingOrder="1"/>
    </xf>
    <xf numFmtId="170" fontId="43" fillId="0" borderId="39" xfId="0" applyNumberFormat="1" applyFont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95"/>
  <sheetViews>
    <sheetView tabSelected="1" zoomScaleSheetLayoutView="100" workbookViewId="0" topLeftCell="A1">
      <pane ySplit="7" topLeftCell="A8" activePane="bottomLeft" state="frozen"/>
      <selection pane="topLeft" activeCell="A1" sqref="A1"/>
      <selection pane="bottomLeft" activeCell="A3" sqref="A3:Q3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13" customWidth="1"/>
    <col min="4" max="4" width="9.28125" style="2" customWidth="1"/>
    <col min="5" max="10" width="7.7109375" style="7" customWidth="1"/>
    <col min="11" max="11" width="26.28125" style="1" customWidth="1"/>
    <col min="12" max="12" width="7.00390625" style="7" customWidth="1"/>
    <col min="13" max="13" width="6.140625" style="7" customWidth="1"/>
    <col min="14" max="16" width="5.8515625" style="7" customWidth="1"/>
    <col min="17" max="17" width="18.00390625" style="1" customWidth="1"/>
    <col min="18" max="16384" width="19.7109375" style="1" customWidth="1"/>
  </cols>
  <sheetData>
    <row r="1" spans="11:17" ht="11.25" customHeight="1">
      <c r="K1" s="111" t="s">
        <v>83</v>
      </c>
      <c r="L1" s="111"/>
      <c r="M1" s="111"/>
      <c r="N1" s="111"/>
      <c r="O1" s="111"/>
      <c r="P1" s="111"/>
      <c r="Q1" s="111"/>
    </row>
    <row r="2" spans="11:17" ht="14.25" customHeight="1">
      <c r="K2" s="111"/>
      <c r="L2" s="111"/>
      <c r="M2" s="111"/>
      <c r="N2" s="111"/>
      <c r="O2" s="111"/>
      <c r="P2" s="111"/>
      <c r="Q2" s="111"/>
    </row>
    <row r="3" spans="1:17" ht="40.5" customHeight="1">
      <c r="A3" s="112" t="s">
        <v>116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ht="9.75" customHeight="1">
      <c r="Q4" s="3" t="s">
        <v>5</v>
      </c>
    </row>
    <row r="5" spans="1:17" s="4" customFormat="1" ht="42" customHeight="1">
      <c r="A5" s="113" t="s">
        <v>10</v>
      </c>
      <c r="B5" s="107" t="s">
        <v>9</v>
      </c>
      <c r="C5" s="113" t="s">
        <v>6</v>
      </c>
      <c r="D5" s="113" t="s">
        <v>7</v>
      </c>
      <c r="E5" s="114" t="s">
        <v>0</v>
      </c>
      <c r="F5" s="115"/>
      <c r="G5" s="115"/>
      <c r="H5" s="115"/>
      <c r="I5" s="115"/>
      <c r="J5" s="116"/>
      <c r="K5" s="114" t="s">
        <v>11</v>
      </c>
      <c r="L5" s="115"/>
      <c r="M5" s="115"/>
      <c r="N5" s="115"/>
      <c r="O5" s="115"/>
      <c r="P5" s="116"/>
      <c r="Q5" s="107" t="s">
        <v>8</v>
      </c>
    </row>
    <row r="6" spans="1:17" s="4" customFormat="1" ht="15" customHeight="1">
      <c r="A6" s="113"/>
      <c r="B6" s="108"/>
      <c r="C6" s="113"/>
      <c r="D6" s="113"/>
      <c r="E6" s="5" t="s">
        <v>1</v>
      </c>
      <c r="F6" s="5" t="s">
        <v>2</v>
      </c>
      <c r="G6" s="5" t="s">
        <v>3</v>
      </c>
      <c r="H6" s="5" t="s">
        <v>48</v>
      </c>
      <c r="I6" s="5" t="s">
        <v>74</v>
      </c>
      <c r="J6" s="5" t="s">
        <v>75</v>
      </c>
      <c r="K6" s="5" t="s">
        <v>4</v>
      </c>
      <c r="L6" s="5">
        <v>2014</v>
      </c>
      <c r="M6" s="5">
        <v>2015</v>
      </c>
      <c r="N6" s="5">
        <v>2016</v>
      </c>
      <c r="O6" s="5">
        <v>2017</v>
      </c>
      <c r="P6" s="5">
        <v>2018</v>
      </c>
      <c r="Q6" s="108"/>
    </row>
    <row r="7" spans="1:17" s="4" customFormat="1" ht="14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</row>
    <row r="8" spans="1:17" s="4" customFormat="1" ht="13.5" customHeight="1">
      <c r="A8" s="50"/>
      <c r="B8" s="119" t="s">
        <v>117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s="4" customFormat="1" ht="14.25" customHeight="1">
      <c r="A9" s="50">
        <v>1</v>
      </c>
      <c r="B9" s="120" t="s">
        <v>44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</row>
    <row r="10" spans="1:17" s="4" customFormat="1" ht="23.25" customHeight="1">
      <c r="A10" s="123" t="s">
        <v>17</v>
      </c>
      <c r="B10" s="119" t="s">
        <v>18</v>
      </c>
      <c r="C10" s="109" t="s">
        <v>82</v>
      </c>
      <c r="D10" s="62" t="s">
        <v>84</v>
      </c>
      <c r="E10" s="35">
        <f aca="true" t="shared" si="0" ref="E10:J10">E11+E12</f>
        <v>862</v>
      </c>
      <c r="F10" s="35">
        <f t="shared" si="0"/>
        <v>862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126" t="s">
        <v>112</v>
      </c>
      <c r="L10" s="109">
        <v>100</v>
      </c>
      <c r="M10" s="109">
        <v>0</v>
      </c>
      <c r="N10" s="109">
        <v>0</v>
      </c>
      <c r="O10" s="109">
        <v>0</v>
      </c>
      <c r="P10" s="109">
        <v>0</v>
      </c>
      <c r="Q10" s="129" t="s">
        <v>39</v>
      </c>
    </row>
    <row r="11" spans="1:17" s="4" customFormat="1" ht="14.25" customHeight="1">
      <c r="A11" s="124"/>
      <c r="B11" s="125"/>
      <c r="C11" s="125"/>
      <c r="D11" s="50" t="s">
        <v>12</v>
      </c>
      <c r="E11" s="6">
        <f>F11+G11+H11+I11+J11</f>
        <v>431</v>
      </c>
      <c r="F11" s="12">
        <v>431</v>
      </c>
      <c r="G11" s="12">
        <v>0</v>
      </c>
      <c r="H11" s="12">
        <v>0</v>
      </c>
      <c r="I11" s="12">
        <v>0</v>
      </c>
      <c r="J11" s="12">
        <v>0</v>
      </c>
      <c r="K11" s="127"/>
      <c r="L11" s="110"/>
      <c r="M11" s="110"/>
      <c r="N11" s="110"/>
      <c r="O11" s="110"/>
      <c r="P11" s="110"/>
      <c r="Q11" s="127"/>
    </row>
    <row r="12" spans="1:17" s="4" customFormat="1" ht="12.75" customHeight="1">
      <c r="A12" s="124"/>
      <c r="B12" s="125"/>
      <c r="C12" s="125"/>
      <c r="D12" s="51" t="s">
        <v>13</v>
      </c>
      <c r="E12" s="6">
        <f>F12+G12+H12+I12+J12</f>
        <v>431</v>
      </c>
      <c r="F12" s="6">
        <v>431</v>
      </c>
      <c r="G12" s="6">
        <v>0</v>
      </c>
      <c r="H12" s="6">
        <v>0</v>
      </c>
      <c r="I12" s="6">
        <v>0</v>
      </c>
      <c r="J12" s="6">
        <v>0</v>
      </c>
      <c r="K12" s="128"/>
      <c r="L12" s="110"/>
      <c r="M12" s="110"/>
      <c r="N12" s="110"/>
      <c r="O12" s="110"/>
      <c r="P12" s="110"/>
      <c r="Q12" s="128"/>
    </row>
    <row r="13" spans="1:17" s="4" customFormat="1" ht="24" customHeight="1">
      <c r="A13" s="130" t="s">
        <v>20</v>
      </c>
      <c r="B13" s="126" t="s">
        <v>92</v>
      </c>
      <c r="C13" s="132" t="s">
        <v>82</v>
      </c>
      <c r="D13" s="62" t="s">
        <v>84</v>
      </c>
      <c r="E13" s="41">
        <f aca="true" t="shared" si="1" ref="E13:J13">E14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129" t="s">
        <v>113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29" t="s">
        <v>39</v>
      </c>
    </row>
    <row r="14" spans="1:17" s="4" customFormat="1" ht="46.5" customHeight="1">
      <c r="A14" s="131"/>
      <c r="B14" s="128"/>
      <c r="C14" s="128"/>
      <c r="D14" s="51" t="s">
        <v>12</v>
      </c>
      <c r="E14" s="6">
        <f>F14+G14+H14+I14+J14</f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133"/>
      <c r="L14" s="118"/>
      <c r="M14" s="118"/>
      <c r="N14" s="118"/>
      <c r="O14" s="118"/>
      <c r="P14" s="118"/>
      <c r="Q14" s="133"/>
    </row>
    <row r="15" spans="1:17" s="4" customFormat="1" ht="21" customHeight="1">
      <c r="A15" s="130" t="s">
        <v>22</v>
      </c>
      <c r="B15" s="126" t="s">
        <v>21</v>
      </c>
      <c r="C15" s="132" t="s">
        <v>82</v>
      </c>
      <c r="D15" s="62" t="s">
        <v>84</v>
      </c>
      <c r="E15" s="41">
        <f aca="true" t="shared" si="2" ref="E15:J15">E16</f>
        <v>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 t="shared" si="2"/>
        <v>0</v>
      </c>
      <c r="K15" s="129" t="s">
        <v>113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29" t="s">
        <v>39</v>
      </c>
    </row>
    <row r="16" spans="1:17" s="4" customFormat="1" ht="26.25" customHeight="1">
      <c r="A16" s="131"/>
      <c r="B16" s="128"/>
      <c r="C16" s="128"/>
      <c r="D16" s="51" t="s">
        <v>12</v>
      </c>
      <c r="E16" s="6">
        <f>F16+G16+H16+I16+J16</f>
        <v>0</v>
      </c>
      <c r="F16" s="6">
        <f>100-100</f>
        <v>0</v>
      </c>
      <c r="G16" s="6">
        <v>0</v>
      </c>
      <c r="H16" s="6">
        <v>0</v>
      </c>
      <c r="I16" s="6">
        <v>0</v>
      </c>
      <c r="J16" s="6">
        <v>0</v>
      </c>
      <c r="K16" s="133"/>
      <c r="L16" s="118"/>
      <c r="M16" s="118"/>
      <c r="N16" s="118"/>
      <c r="O16" s="118"/>
      <c r="P16" s="118"/>
      <c r="Q16" s="133"/>
    </row>
    <row r="17" spans="1:17" s="4" customFormat="1" ht="12.75" customHeight="1">
      <c r="A17" s="141" t="s">
        <v>62</v>
      </c>
      <c r="B17" s="143" t="s">
        <v>64</v>
      </c>
      <c r="C17" s="145" t="s">
        <v>82</v>
      </c>
      <c r="D17" s="148" t="s">
        <v>84</v>
      </c>
      <c r="E17" s="150">
        <f aca="true" t="shared" si="3" ref="E17:J17">E19+E21</f>
        <v>1412.5</v>
      </c>
      <c r="F17" s="150">
        <f t="shared" si="3"/>
        <v>1350</v>
      </c>
      <c r="G17" s="150">
        <f t="shared" si="3"/>
        <v>62.5</v>
      </c>
      <c r="H17" s="150">
        <f t="shared" si="3"/>
        <v>0</v>
      </c>
      <c r="I17" s="150">
        <f t="shared" si="3"/>
        <v>0</v>
      </c>
      <c r="J17" s="150">
        <f t="shared" si="3"/>
        <v>0</v>
      </c>
      <c r="K17" s="152" t="s">
        <v>114</v>
      </c>
      <c r="L17" s="141">
        <v>100</v>
      </c>
      <c r="M17" s="141">
        <v>0</v>
      </c>
      <c r="N17" s="141">
        <v>0</v>
      </c>
      <c r="O17" s="141">
        <v>0</v>
      </c>
      <c r="P17" s="141">
        <v>0</v>
      </c>
      <c r="Q17" s="138" t="s">
        <v>39</v>
      </c>
    </row>
    <row r="18" spans="1:17" s="4" customFormat="1" ht="12.75" customHeight="1">
      <c r="A18" s="142"/>
      <c r="B18" s="144"/>
      <c r="C18" s="146"/>
      <c r="D18" s="149"/>
      <c r="E18" s="151"/>
      <c r="F18" s="151"/>
      <c r="G18" s="151"/>
      <c r="H18" s="151"/>
      <c r="I18" s="151"/>
      <c r="J18" s="151"/>
      <c r="K18" s="153"/>
      <c r="L18" s="157"/>
      <c r="M18" s="157"/>
      <c r="N18" s="157"/>
      <c r="O18" s="157"/>
      <c r="P18" s="157"/>
      <c r="Q18" s="139"/>
    </row>
    <row r="19" spans="1:17" s="4" customFormat="1" ht="14.25" customHeight="1">
      <c r="A19" s="141" t="s">
        <v>65</v>
      </c>
      <c r="B19" s="143" t="s">
        <v>66</v>
      </c>
      <c r="C19" s="146"/>
      <c r="D19" s="136" t="s">
        <v>12</v>
      </c>
      <c r="E19" s="134">
        <f>SUM(F19:J20)</f>
        <v>100</v>
      </c>
      <c r="F19" s="134">
        <v>100</v>
      </c>
      <c r="G19" s="134">
        <v>0</v>
      </c>
      <c r="H19" s="134">
        <v>0</v>
      </c>
      <c r="I19" s="134">
        <v>0</v>
      </c>
      <c r="J19" s="134">
        <v>0</v>
      </c>
      <c r="K19" s="153"/>
      <c r="L19" s="157"/>
      <c r="M19" s="157"/>
      <c r="N19" s="157"/>
      <c r="O19" s="157"/>
      <c r="P19" s="157"/>
      <c r="Q19" s="139"/>
    </row>
    <row r="20" spans="1:17" s="4" customFormat="1" ht="10.5" customHeight="1">
      <c r="A20" s="142"/>
      <c r="B20" s="144"/>
      <c r="C20" s="146"/>
      <c r="D20" s="137"/>
      <c r="E20" s="135"/>
      <c r="F20" s="135"/>
      <c r="G20" s="135"/>
      <c r="H20" s="135"/>
      <c r="I20" s="135"/>
      <c r="J20" s="135"/>
      <c r="K20" s="153"/>
      <c r="L20" s="142"/>
      <c r="M20" s="142"/>
      <c r="N20" s="142"/>
      <c r="O20" s="142"/>
      <c r="P20" s="142"/>
      <c r="Q20" s="139"/>
    </row>
    <row r="21" spans="1:17" s="4" customFormat="1" ht="24.75" customHeight="1">
      <c r="A21" s="30" t="s">
        <v>72</v>
      </c>
      <c r="B21" s="71" t="s">
        <v>73</v>
      </c>
      <c r="C21" s="147"/>
      <c r="D21" s="63" t="s">
        <v>13</v>
      </c>
      <c r="E21" s="64">
        <f>F21+G21+H21+I21+J21</f>
        <v>1312.5</v>
      </c>
      <c r="F21" s="64">
        <v>1250</v>
      </c>
      <c r="G21" s="64">
        <v>62.5</v>
      </c>
      <c r="H21" s="64">
        <v>0</v>
      </c>
      <c r="I21" s="64">
        <v>0</v>
      </c>
      <c r="J21" s="64">
        <v>0</v>
      </c>
      <c r="K21" s="154"/>
      <c r="L21" s="51">
        <v>95</v>
      </c>
      <c r="M21" s="51">
        <v>5</v>
      </c>
      <c r="N21" s="51">
        <v>0</v>
      </c>
      <c r="O21" s="51">
        <v>0</v>
      </c>
      <c r="P21" s="51">
        <v>0</v>
      </c>
      <c r="Q21" s="140"/>
    </row>
    <row r="22" spans="1:17" s="4" customFormat="1" ht="24.75" customHeight="1">
      <c r="A22" s="141" t="s">
        <v>67</v>
      </c>
      <c r="B22" s="143" t="s">
        <v>68</v>
      </c>
      <c r="C22" s="145" t="s">
        <v>82</v>
      </c>
      <c r="D22" s="62" t="s">
        <v>84</v>
      </c>
      <c r="E22" s="65">
        <f aca="true" t="shared" si="4" ref="E22:J22">E23</f>
        <v>1500</v>
      </c>
      <c r="F22" s="65">
        <f t="shared" si="4"/>
        <v>1500</v>
      </c>
      <c r="G22" s="65">
        <f t="shared" si="4"/>
        <v>0</v>
      </c>
      <c r="H22" s="65">
        <f t="shared" si="4"/>
        <v>0</v>
      </c>
      <c r="I22" s="65">
        <f t="shared" si="4"/>
        <v>0</v>
      </c>
      <c r="J22" s="65">
        <f t="shared" si="4"/>
        <v>0</v>
      </c>
      <c r="K22" s="152" t="s">
        <v>115</v>
      </c>
      <c r="L22" s="141">
        <v>100</v>
      </c>
      <c r="M22" s="141">
        <v>0</v>
      </c>
      <c r="N22" s="141">
        <v>0</v>
      </c>
      <c r="O22" s="141">
        <v>0</v>
      </c>
      <c r="P22" s="141">
        <v>0</v>
      </c>
      <c r="Q22" s="152" t="s">
        <v>39</v>
      </c>
    </row>
    <row r="23" spans="1:17" s="4" customFormat="1" ht="18" customHeight="1">
      <c r="A23" s="158"/>
      <c r="B23" s="160"/>
      <c r="C23" s="162"/>
      <c r="D23" s="136" t="s">
        <v>12</v>
      </c>
      <c r="E23" s="134">
        <f>SUM(F23:J26)</f>
        <v>1500</v>
      </c>
      <c r="F23" s="134">
        <v>1500</v>
      </c>
      <c r="G23" s="134">
        <f>SUM(H23:L23)</f>
        <v>0</v>
      </c>
      <c r="H23" s="134">
        <f>SUM(K23:M23)</f>
        <v>0</v>
      </c>
      <c r="I23" s="134">
        <f>SUM(L23:N23)</f>
        <v>0</v>
      </c>
      <c r="J23" s="134">
        <f>SUM(M23:O23)</f>
        <v>0</v>
      </c>
      <c r="K23" s="166"/>
      <c r="L23" s="155"/>
      <c r="M23" s="155"/>
      <c r="N23" s="155"/>
      <c r="O23" s="155"/>
      <c r="P23" s="155"/>
      <c r="Q23" s="164"/>
    </row>
    <row r="24" spans="1:17" s="4" customFormat="1" ht="18" customHeight="1">
      <c r="A24" s="158"/>
      <c r="B24" s="160"/>
      <c r="C24" s="162"/>
      <c r="D24" s="137"/>
      <c r="E24" s="135"/>
      <c r="F24" s="135"/>
      <c r="G24" s="135"/>
      <c r="H24" s="135"/>
      <c r="I24" s="135"/>
      <c r="J24" s="135"/>
      <c r="K24" s="166"/>
      <c r="L24" s="155"/>
      <c r="M24" s="155"/>
      <c r="N24" s="155"/>
      <c r="O24" s="155"/>
      <c r="P24" s="155"/>
      <c r="Q24" s="164"/>
    </row>
    <row r="25" spans="1:17" s="4" customFormat="1" ht="6.75" customHeight="1">
      <c r="A25" s="158"/>
      <c r="B25" s="160"/>
      <c r="C25" s="162"/>
      <c r="D25" s="137"/>
      <c r="E25" s="135"/>
      <c r="F25" s="135"/>
      <c r="G25" s="135"/>
      <c r="H25" s="135"/>
      <c r="I25" s="135"/>
      <c r="J25" s="135"/>
      <c r="K25" s="166"/>
      <c r="L25" s="155"/>
      <c r="M25" s="155"/>
      <c r="N25" s="155"/>
      <c r="O25" s="155"/>
      <c r="P25" s="155"/>
      <c r="Q25" s="164"/>
    </row>
    <row r="26" spans="1:17" s="4" customFormat="1" ht="6.75" customHeight="1" thickBot="1">
      <c r="A26" s="159"/>
      <c r="B26" s="161"/>
      <c r="C26" s="163"/>
      <c r="D26" s="137"/>
      <c r="E26" s="135"/>
      <c r="F26" s="135"/>
      <c r="G26" s="135"/>
      <c r="H26" s="135"/>
      <c r="I26" s="135"/>
      <c r="J26" s="135"/>
      <c r="K26" s="133"/>
      <c r="L26" s="156"/>
      <c r="M26" s="156"/>
      <c r="N26" s="156"/>
      <c r="O26" s="156"/>
      <c r="P26" s="156"/>
      <c r="Q26" s="165"/>
    </row>
    <row r="27" spans="1:17" s="4" customFormat="1" ht="24" customHeight="1">
      <c r="A27" s="117"/>
      <c r="B27" s="152" t="s">
        <v>78</v>
      </c>
      <c r="C27" s="172"/>
      <c r="D27" s="27" t="s">
        <v>81</v>
      </c>
      <c r="E27" s="42">
        <f>SUM(F27:J27)</f>
        <v>3774.5</v>
      </c>
      <c r="F27" s="42">
        <f>SUM(F28:F29)</f>
        <v>3712</v>
      </c>
      <c r="G27" s="42">
        <f>SUM(G28:G29)</f>
        <v>62.5</v>
      </c>
      <c r="H27" s="42">
        <f>SUM(H28:H29)</f>
        <v>0</v>
      </c>
      <c r="I27" s="42">
        <f>SUM(I28:I29)</f>
        <v>0</v>
      </c>
      <c r="J27" s="43">
        <f>SUM(J28:J29)</f>
        <v>0</v>
      </c>
      <c r="K27" s="175"/>
      <c r="L27" s="117"/>
      <c r="M27" s="117"/>
      <c r="N27" s="117"/>
      <c r="O27" s="117"/>
      <c r="P27" s="117"/>
      <c r="Q27" s="117"/>
    </row>
    <row r="28" spans="1:17" s="4" customFormat="1" ht="13.5" customHeight="1">
      <c r="A28" s="117"/>
      <c r="B28" s="153"/>
      <c r="C28" s="173"/>
      <c r="D28" s="28" t="s">
        <v>12</v>
      </c>
      <c r="E28" s="23">
        <f>SUM(F28:J28)</f>
        <v>2031</v>
      </c>
      <c r="F28" s="23">
        <f>F11+F14+F16+F19+F23</f>
        <v>2031</v>
      </c>
      <c r="G28" s="23">
        <f>G11+G14+G16+G19+G23</f>
        <v>0</v>
      </c>
      <c r="H28" s="23">
        <f>SUM(H12:H26)</f>
        <v>0</v>
      </c>
      <c r="I28" s="23">
        <f>SUM(I12:I26)</f>
        <v>0</v>
      </c>
      <c r="J28" s="24">
        <f>SUM(J12:J26)</f>
        <v>0</v>
      </c>
      <c r="K28" s="175"/>
      <c r="L28" s="117"/>
      <c r="M28" s="117"/>
      <c r="N28" s="117"/>
      <c r="O28" s="117"/>
      <c r="P28" s="117"/>
      <c r="Q28" s="117"/>
    </row>
    <row r="29" spans="1:17" s="4" customFormat="1" ht="14.25" customHeight="1" thickBot="1">
      <c r="A29" s="117"/>
      <c r="B29" s="154"/>
      <c r="C29" s="174"/>
      <c r="D29" s="29" t="s">
        <v>13</v>
      </c>
      <c r="E29" s="67">
        <f>SUM(F29:J29)</f>
        <v>1743.5</v>
      </c>
      <c r="F29" s="25">
        <f>F12+F21</f>
        <v>1681</v>
      </c>
      <c r="G29" s="25">
        <f>G12+G21</f>
        <v>62.5</v>
      </c>
      <c r="H29" s="25">
        <f>SUM(H26)</f>
        <v>0</v>
      </c>
      <c r="I29" s="25">
        <f>SUM(I26)</f>
        <v>0</v>
      </c>
      <c r="J29" s="26">
        <f>SUM(J26)</f>
        <v>0</v>
      </c>
      <c r="K29" s="175"/>
      <c r="L29" s="117"/>
      <c r="M29" s="117"/>
      <c r="N29" s="117"/>
      <c r="O29" s="117"/>
      <c r="P29" s="117"/>
      <c r="Q29" s="117"/>
    </row>
    <row r="30" spans="1:17" s="4" customFormat="1" ht="15" customHeight="1">
      <c r="A30" s="59" t="s">
        <v>16</v>
      </c>
      <c r="B30" s="233" t="s">
        <v>55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5"/>
    </row>
    <row r="31" spans="1:17" s="4" customFormat="1" ht="22.5" customHeight="1">
      <c r="A31" s="141" t="s">
        <v>24</v>
      </c>
      <c r="B31" s="126" t="s">
        <v>23</v>
      </c>
      <c r="C31" s="167" t="s">
        <v>82</v>
      </c>
      <c r="D31" s="36" t="s">
        <v>85</v>
      </c>
      <c r="E31" s="37">
        <f aca="true" t="shared" si="5" ref="E31:J31">E32+E33</f>
        <v>308.1</v>
      </c>
      <c r="F31" s="37">
        <f t="shared" si="5"/>
        <v>113.1</v>
      </c>
      <c r="G31" s="37">
        <f t="shared" si="5"/>
        <v>80</v>
      </c>
      <c r="H31" s="37">
        <f t="shared" si="5"/>
        <v>35</v>
      </c>
      <c r="I31" s="37">
        <f t="shared" si="5"/>
        <v>40</v>
      </c>
      <c r="J31" s="37">
        <f t="shared" si="5"/>
        <v>40</v>
      </c>
      <c r="K31" s="145" t="s">
        <v>93</v>
      </c>
      <c r="L31" s="141">
        <v>100</v>
      </c>
      <c r="M31" s="141">
        <v>0</v>
      </c>
      <c r="N31" s="141">
        <v>0</v>
      </c>
      <c r="O31" s="141">
        <v>0</v>
      </c>
      <c r="P31" s="141">
        <v>0</v>
      </c>
      <c r="Q31" s="167" t="s">
        <v>71</v>
      </c>
    </row>
    <row r="32" spans="1:17" s="4" customFormat="1" ht="12.75" customHeight="1">
      <c r="A32" s="155"/>
      <c r="B32" s="127"/>
      <c r="C32" s="168"/>
      <c r="D32" s="104" t="s">
        <v>12</v>
      </c>
      <c r="E32" s="6">
        <f aca="true" t="shared" si="6" ref="E32:E43">F32+G32+H32+I32+J32</f>
        <v>228.1</v>
      </c>
      <c r="F32" s="6">
        <f>50+20.8+42.3</f>
        <v>113.1</v>
      </c>
      <c r="G32" s="6">
        <v>0</v>
      </c>
      <c r="H32" s="6">
        <v>35</v>
      </c>
      <c r="I32" s="6">
        <v>40</v>
      </c>
      <c r="J32" s="6">
        <v>40</v>
      </c>
      <c r="K32" s="170"/>
      <c r="L32" s="142"/>
      <c r="M32" s="142"/>
      <c r="N32" s="142"/>
      <c r="O32" s="142"/>
      <c r="P32" s="142"/>
      <c r="Q32" s="180"/>
    </row>
    <row r="33" spans="1:17" s="4" customFormat="1" ht="22.5" customHeight="1">
      <c r="A33" s="156"/>
      <c r="B33" s="128"/>
      <c r="C33" s="169"/>
      <c r="D33" s="104" t="s">
        <v>12</v>
      </c>
      <c r="E33" s="6">
        <v>80</v>
      </c>
      <c r="F33" s="6">
        <v>0</v>
      </c>
      <c r="G33" s="6">
        <v>80</v>
      </c>
      <c r="H33" s="6">
        <v>0</v>
      </c>
      <c r="I33" s="6">
        <v>0</v>
      </c>
      <c r="J33" s="6">
        <v>0</v>
      </c>
      <c r="K33" s="171"/>
      <c r="L33" s="52">
        <v>0</v>
      </c>
      <c r="M33" s="52">
        <v>100</v>
      </c>
      <c r="N33" s="52">
        <v>0</v>
      </c>
      <c r="O33" s="52">
        <v>0</v>
      </c>
      <c r="P33" s="52">
        <v>0</v>
      </c>
      <c r="Q33" s="49" t="s">
        <v>19</v>
      </c>
    </row>
    <row r="34" spans="1:17" s="4" customFormat="1" ht="24" customHeight="1">
      <c r="A34" s="167" t="s">
        <v>25</v>
      </c>
      <c r="B34" s="143" t="s">
        <v>26</v>
      </c>
      <c r="C34" s="167" t="s">
        <v>82</v>
      </c>
      <c r="D34" s="36" t="s">
        <v>120</v>
      </c>
      <c r="E34" s="41">
        <f aca="true" t="shared" si="7" ref="E34:J34">E36+E37+E38+E39+E40</f>
        <v>770.3</v>
      </c>
      <c r="F34" s="41">
        <f t="shared" si="7"/>
        <v>512.3</v>
      </c>
      <c r="G34" s="41">
        <f t="shared" si="7"/>
        <v>98</v>
      </c>
      <c r="H34" s="41">
        <f t="shared" si="7"/>
        <v>40</v>
      </c>
      <c r="I34" s="41">
        <f t="shared" si="7"/>
        <v>60</v>
      </c>
      <c r="J34" s="41">
        <f t="shared" si="7"/>
        <v>60</v>
      </c>
      <c r="K34" s="138" t="s">
        <v>94</v>
      </c>
      <c r="L34" s="167">
        <v>100</v>
      </c>
      <c r="M34" s="167">
        <v>100</v>
      </c>
      <c r="N34" s="167">
        <v>100</v>
      </c>
      <c r="O34" s="167">
        <v>100</v>
      </c>
      <c r="P34" s="167">
        <v>100</v>
      </c>
      <c r="Q34" s="167" t="s">
        <v>71</v>
      </c>
    </row>
    <row r="35" spans="1:17" s="4" customFormat="1" ht="14.25" customHeight="1">
      <c r="A35" s="176"/>
      <c r="B35" s="177"/>
      <c r="C35" s="176"/>
      <c r="D35" s="103" t="s">
        <v>86</v>
      </c>
      <c r="E35" s="6">
        <f aca="true" t="shared" si="8" ref="E35:J35">E36+E37+E38+E39</f>
        <v>670.3</v>
      </c>
      <c r="F35" s="6">
        <f t="shared" si="8"/>
        <v>412.29999999999995</v>
      </c>
      <c r="G35" s="6">
        <f>G36+G37+G38+G39</f>
        <v>98</v>
      </c>
      <c r="H35" s="6">
        <f t="shared" si="8"/>
        <v>40</v>
      </c>
      <c r="I35" s="6">
        <f t="shared" si="8"/>
        <v>60</v>
      </c>
      <c r="J35" s="6">
        <f t="shared" si="8"/>
        <v>60</v>
      </c>
      <c r="K35" s="178"/>
      <c r="L35" s="176"/>
      <c r="M35" s="176"/>
      <c r="N35" s="176"/>
      <c r="O35" s="176"/>
      <c r="P35" s="176"/>
      <c r="Q35" s="176"/>
    </row>
    <row r="36" spans="1:17" s="4" customFormat="1" ht="15.75" customHeight="1">
      <c r="A36" s="155"/>
      <c r="B36" s="127"/>
      <c r="C36" s="168"/>
      <c r="D36" s="103" t="s">
        <v>12</v>
      </c>
      <c r="E36" s="6">
        <f t="shared" si="6"/>
        <v>470.29999999999995</v>
      </c>
      <c r="F36" s="6">
        <f>50+103.2+129.1</f>
        <v>282.29999999999995</v>
      </c>
      <c r="G36" s="95">
        <f>60+18</f>
        <v>78</v>
      </c>
      <c r="H36" s="6">
        <v>30</v>
      </c>
      <c r="I36" s="6">
        <v>40</v>
      </c>
      <c r="J36" s="6">
        <v>40</v>
      </c>
      <c r="K36" s="178"/>
      <c r="L36" s="180"/>
      <c r="M36" s="180"/>
      <c r="N36" s="180"/>
      <c r="O36" s="180"/>
      <c r="P36" s="180"/>
      <c r="Q36" s="180"/>
    </row>
    <row r="37" spans="1:17" s="4" customFormat="1" ht="14.25" customHeight="1">
      <c r="A37" s="155"/>
      <c r="B37" s="127"/>
      <c r="C37" s="168"/>
      <c r="D37" s="103" t="s">
        <v>12</v>
      </c>
      <c r="E37" s="6">
        <f t="shared" si="6"/>
        <v>50</v>
      </c>
      <c r="F37" s="6">
        <v>15</v>
      </c>
      <c r="G37" s="6">
        <v>10</v>
      </c>
      <c r="H37" s="6">
        <v>5</v>
      </c>
      <c r="I37" s="6">
        <v>10</v>
      </c>
      <c r="J37" s="6">
        <v>10</v>
      </c>
      <c r="K37" s="178"/>
      <c r="L37" s="61">
        <v>100</v>
      </c>
      <c r="M37" s="61">
        <v>100</v>
      </c>
      <c r="N37" s="61">
        <v>100</v>
      </c>
      <c r="O37" s="61">
        <v>100</v>
      </c>
      <c r="P37" s="61">
        <v>100</v>
      </c>
      <c r="Q37" s="49" t="s">
        <v>37</v>
      </c>
    </row>
    <row r="38" spans="1:17" s="4" customFormat="1" ht="14.25" customHeight="1">
      <c r="A38" s="155"/>
      <c r="B38" s="127"/>
      <c r="C38" s="168"/>
      <c r="D38" s="103" t="s">
        <v>12</v>
      </c>
      <c r="E38" s="6">
        <f t="shared" si="6"/>
        <v>50</v>
      </c>
      <c r="F38" s="55">
        <v>15</v>
      </c>
      <c r="G38" s="55">
        <v>10</v>
      </c>
      <c r="H38" s="55">
        <v>5</v>
      </c>
      <c r="I38" s="55">
        <v>10</v>
      </c>
      <c r="J38" s="55">
        <v>10</v>
      </c>
      <c r="K38" s="178"/>
      <c r="L38" s="61">
        <v>100</v>
      </c>
      <c r="M38" s="61">
        <v>100</v>
      </c>
      <c r="N38" s="61">
        <v>100</v>
      </c>
      <c r="O38" s="61">
        <v>100</v>
      </c>
      <c r="P38" s="61">
        <v>100</v>
      </c>
      <c r="Q38" s="53" t="s">
        <v>38</v>
      </c>
    </row>
    <row r="39" spans="1:17" s="4" customFormat="1" ht="14.25" customHeight="1">
      <c r="A39" s="155"/>
      <c r="B39" s="127"/>
      <c r="C39" s="168"/>
      <c r="D39" s="103" t="s">
        <v>12</v>
      </c>
      <c r="E39" s="55">
        <f t="shared" si="6"/>
        <v>100</v>
      </c>
      <c r="F39" s="55">
        <v>100</v>
      </c>
      <c r="G39" s="55">
        <v>0</v>
      </c>
      <c r="H39" s="55">
        <v>0</v>
      </c>
      <c r="I39" s="55">
        <v>0</v>
      </c>
      <c r="J39" s="55">
        <v>0</v>
      </c>
      <c r="K39" s="178"/>
      <c r="L39" s="61">
        <v>100</v>
      </c>
      <c r="M39" s="61">
        <v>0</v>
      </c>
      <c r="N39" s="61">
        <v>0</v>
      </c>
      <c r="O39" s="61">
        <v>0</v>
      </c>
      <c r="P39" s="61">
        <v>0</v>
      </c>
      <c r="Q39" s="138" t="s">
        <v>19</v>
      </c>
    </row>
    <row r="40" spans="1:17" s="4" customFormat="1" ht="15" customHeight="1" thickBot="1">
      <c r="A40" s="156"/>
      <c r="B40" s="128"/>
      <c r="C40" s="169"/>
      <c r="D40" s="103" t="s">
        <v>13</v>
      </c>
      <c r="E40" s="105">
        <f t="shared" si="6"/>
        <v>100</v>
      </c>
      <c r="F40" s="105">
        <v>100</v>
      </c>
      <c r="G40" s="105">
        <v>0</v>
      </c>
      <c r="H40" s="105">
        <v>0</v>
      </c>
      <c r="I40" s="105">
        <v>0</v>
      </c>
      <c r="J40" s="105">
        <v>0</v>
      </c>
      <c r="K40" s="179"/>
      <c r="L40" s="61">
        <v>100</v>
      </c>
      <c r="M40" s="61">
        <v>0</v>
      </c>
      <c r="N40" s="61">
        <v>0</v>
      </c>
      <c r="O40" s="61">
        <v>0</v>
      </c>
      <c r="P40" s="61">
        <v>0</v>
      </c>
      <c r="Q40" s="179"/>
    </row>
    <row r="41" spans="1:17" s="4" customFormat="1" ht="23.25" customHeight="1">
      <c r="A41" s="167"/>
      <c r="B41" s="126" t="s">
        <v>77</v>
      </c>
      <c r="C41" s="14"/>
      <c r="D41" s="22" t="s">
        <v>88</v>
      </c>
      <c r="E41" s="42">
        <f aca="true" t="shared" si="9" ref="E41:J41">SUM(E42:E43)</f>
        <v>1078.4</v>
      </c>
      <c r="F41" s="42">
        <f t="shared" si="9"/>
        <v>625.4</v>
      </c>
      <c r="G41" s="97">
        <f t="shared" si="9"/>
        <v>178</v>
      </c>
      <c r="H41" s="42">
        <f t="shared" si="9"/>
        <v>75</v>
      </c>
      <c r="I41" s="42">
        <f t="shared" si="9"/>
        <v>100</v>
      </c>
      <c r="J41" s="43">
        <f t="shared" si="9"/>
        <v>100</v>
      </c>
      <c r="K41" s="183"/>
      <c r="L41" s="167"/>
      <c r="M41" s="167"/>
      <c r="N41" s="167"/>
      <c r="O41" s="167"/>
      <c r="P41" s="167"/>
      <c r="Q41" s="129"/>
    </row>
    <row r="42" spans="1:17" s="4" customFormat="1" ht="13.5" customHeight="1">
      <c r="A42" s="181"/>
      <c r="B42" s="127"/>
      <c r="C42" s="14"/>
      <c r="D42" s="19" t="s">
        <v>12</v>
      </c>
      <c r="E42" s="6">
        <f t="shared" si="6"/>
        <v>978.4</v>
      </c>
      <c r="F42" s="6">
        <f>F32+F36+F37+F38+F39</f>
        <v>525.4</v>
      </c>
      <c r="G42" s="95">
        <f>G32+G33+G36+G37+G38+G39</f>
        <v>178</v>
      </c>
      <c r="H42" s="6">
        <f>H32+H36+H37+H38+H39</f>
        <v>75</v>
      </c>
      <c r="I42" s="6">
        <f>I32+I36+I37+I38+I39</f>
        <v>100</v>
      </c>
      <c r="J42" s="20">
        <f>J32+J36+J37+J38+J39</f>
        <v>100</v>
      </c>
      <c r="K42" s="184"/>
      <c r="L42" s="181"/>
      <c r="M42" s="181"/>
      <c r="N42" s="181"/>
      <c r="O42" s="181"/>
      <c r="P42" s="181"/>
      <c r="Q42" s="166"/>
    </row>
    <row r="43" spans="1:17" s="4" customFormat="1" ht="15" customHeight="1" thickBot="1">
      <c r="A43" s="182"/>
      <c r="B43" s="128"/>
      <c r="C43" s="14"/>
      <c r="D43" s="16" t="s">
        <v>13</v>
      </c>
      <c r="E43" s="17">
        <f t="shared" si="6"/>
        <v>100</v>
      </c>
      <c r="F43" s="17">
        <f>F40</f>
        <v>100</v>
      </c>
      <c r="G43" s="17">
        <f>G40</f>
        <v>0</v>
      </c>
      <c r="H43" s="17">
        <f>H40</f>
        <v>0</v>
      </c>
      <c r="I43" s="17">
        <f>I40</f>
        <v>0</v>
      </c>
      <c r="J43" s="18">
        <f>J40</f>
        <v>0</v>
      </c>
      <c r="K43" s="185"/>
      <c r="L43" s="182"/>
      <c r="M43" s="182"/>
      <c r="N43" s="182"/>
      <c r="O43" s="182"/>
      <c r="P43" s="182"/>
      <c r="Q43" s="133"/>
    </row>
    <row r="44" spans="1:17" s="4" customFormat="1" ht="5.25" customHeight="1">
      <c r="A44" s="157" t="s">
        <v>28</v>
      </c>
      <c r="B44" s="186" t="s">
        <v>27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s="4" customFormat="1" ht="5.25" customHeight="1">
      <c r="A45" s="157"/>
      <c r="B45" s="188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</row>
    <row r="46" spans="1:17" s="4" customFormat="1" ht="5.25" customHeight="1">
      <c r="A46" s="142"/>
      <c r="B46" s="18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</row>
    <row r="47" spans="1:17" s="4" customFormat="1" ht="24.75" customHeight="1">
      <c r="A47" s="190" t="s">
        <v>29</v>
      </c>
      <c r="B47" s="191" t="s">
        <v>118</v>
      </c>
      <c r="C47" s="192" t="s">
        <v>82</v>
      </c>
      <c r="D47" s="61" t="s">
        <v>88</v>
      </c>
      <c r="E47" s="37">
        <f aca="true" t="shared" si="10" ref="E47:J47">E48</f>
        <v>128796.5</v>
      </c>
      <c r="F47" s="37">
        <f t="shared" si="10"/>
        <v>29737.7</v>
      </c>
      <c r="G47" s="37">
        <f t="shared" si="10"/>
        <v>25389.7</v>
      </c>
      <c r="H47" s="37">
        <f t="shared" si="10"/>
        <v>21889.7</v>
      </c>
      <c r="I47" s="37">
        <f t="shared" si="10"/>
        <v>25889.7</v>
      </c>
      <c r="J47" s="37">
        <f t="shared" si="10"/>
        <v>25889.7</v>
      </c>
      <c r="K47" s="193" t="s">
        <v>102</v>
      </c>
      <c r="L47" s="190" t="s">
        <v>80</v>
      </c>
      <c r="M47" s="190">
        <v>0.15</v>
      </c>
      <c r="N47" s="190">
        <v>0.2</v>
      </c>
      <c r="O47" s="190">
        <v>0.25</v>
      </c>
      <c r="P47" s="190">
        <v>0.25</v>
      </c>
      <c r="Q47" s="193" t="s">
        <v>30</v>
      </c>
    </row>
    <row r="48" spans="1:17" s="4" customFormat="1" ht="24" customHeight="1">
      <c r="A48" s="156"/>
      <c r="B48" s="128"/>
      <c r="C48" s="169"/>
      <c r="D48" s="31" t="s">
        <v>12</v>
      </c>
      <c r="E48" s="32">
        <f>F48+G48+H48+I48+J48</f>
        <v>128796.5</v>
      </c>
      <c r="F48" s="32">
        <f>30737.7-1000</f>
        <v>29737.7</v>
      </c>
      <c r="G48" s="32">
        <f>25889.7-2500+2000</f>
        <v>25389.7</v>
      </c>
      <c r="H48" s="32">
        <v>21889.7</v>
      </c>
      <c r="I48" s="32">
        <v>25889.7</v>
      </c>
      <c r="J48" s="32">
        <v>25889.7</v>
      </c>
      <c r="K48" s="169"/>
      <c r="L48" s="194"/>
      <c r="M48" s="194"/>
      <c r="N48" s="194"/>
      <c r="O48" s="194"/>
      <c r="P48" s="194"/>
      <c r="Q48" s="169"/>
    </row>
    <row r="49" spans="1:17" s="4" customFormat="1" ht="24" customHeight="1">
      <c r="A49" s="190" t="s">
        <v>31</v>
      </c>
      <c r="B49" s="191" t="s">
        <v>79</v>
      </c>
      <c r="C49" s="192" t="s">
        <v>82</v>
      </c>
      <c r="D49" s="36" t="s">
        <v>88</v>
      </c>
      <c r="E49" s="106">
        <f aca="true" t="shared" si="11" ref="E49:J49">E50</f>
        <v>0</v>
      </c>
      <c r="F49" s="106">
        <f t="shared" si="11"/>
        <v>0</v>
      </c>
      <c r="G49" s="106">
        <f t="shared" si="11"/>
        <v>0</v>
      </c>
      <c r="H49" s="106">
        <f t="shared" si="11"/>
        <v>0</v>
      </c>
      <c r="I49" s="106">
        <f t="shared" si="11"/>
        <v>0</v>
      </c>
      <c r="J49" s="106">
        <f t="shared" si="11"/>
        <v>0</v>
      </c>
      <c r="K49" s="193" t="s">
        <v>101</v>
      </c>
      <c r="L49" s="190">
        <v>18</v>
      </c>
      <c r="M49" s="190">
        <v>26</v>
      </c>
      <c r="N49" s="190">
        <v>39</v>
      </c>
      <c r="O49" s="190">
        <v>52</v>
      </c>
      <c r="P49" s="190">
        <v>52</v>
      </c>
      <c r="Q49" s="192" t="s">
        <v>30</v>
      </c>
    </row>
    <row r="50" spans="1:17" s="4" customFormat="1" ht="25.5" customHeight="1">
      <c r="A50" s="155"/>
      <c r="B50" s="127"/>
      <c r="C50" s="168"/>
      <c r="D50" s="190" t="s">
        <v>12</v>
      </c>
      <c r="E50" s="196">
        <f>F50+G50+H50+I50+J50</f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33"/>
      <c r="L50" s="156"/>
      <c r="M50" s="156"/>
      <c r="N50" s="156"/>
      <c r="O50" s="156"/>
      <c r="P50" s="156"/>
      <c r="Q50" s="232"/>
    </row>
    <row r="51" spans="1:17" s="4" customFormat="1" ht="33.75" customHeight="1">
      <c r="A51" s="155"/>
      <c r="B51" s="127"/>
      <c r="C51" s="168"/>
      <c r="D51" s="195"/>
      <c r="E51" s="197"/>
      <c r="F51" s="197"/>
      <c r="G51" s="197"/>
      <c r="H51" s="197"/>
      <c r="I51" s="197"/>
      <c r="J51" s="197"/>
      <c r="K51" s="33" t="s">
        <v>100</v>
      </c>
      <c r="L51" s="31" t="s">
        <v>80</v>
      </c>
      <c r="M51" s="31">
        <v>18</v>
      </c>
      <c r="N51" s="31">
        <v>19</v>
      </c>
      <c r="O51" s="31">
        <v>20</v>
      </c>
      <c r="P51" s="31">
        <v>20</v>
      </c>
      <c r="Q51" s="232"/>
    </row>
    <row r="52" spans="1:17" s="4" customFormat="1" ht="45.75" customHeight="1" thickBot="1">
      <c r="A52" s="156"/>
      <c r="B52" s="128"/>
      <c r="C52" s="169"/>
      <c r="D52" s="195"/>
      <c r="E52" s="197"/>
      <c r="F52" s="197"/>
      <c r="G52" s="197"/>
      <c r="H52" s="197"/>
      <c r="I52" s="197"/>
      <c r="J52" s="197"/>
      <c r="K52" s="33" t="s">
        <v>99</v>
      </c>
      <c r="L52" s="31" t="s">
        <v>80</v>
      </c>
      <c r="M52" s="31">
        <v>11</v>
      </c>
      <c r="N52" s="31">
        <v>11</v>
      </c>
      <c r="O52" s="31">
        <v>11</v>
      </c>
      <c r="P52" s="31">
        <v>11</v>
      </c>
      <c r="Q52" s="232"/>
    </row>
    <row r="53" spans="1:17" s="4" customFormat="1" ht="22.5" customHeight="1">
      <c r="A53" s="141"/>
      <c r="B53" s="126" t="s">
        <v>76</v>
      </c>
      <c r="C53" s="200"/>
      <c r="D53" s="22" t="s">
        <v>89</v>
      </c>
      <c r="E53" s="42">
        <f aca="true" t="shared" si="12" ref="E53:J53">E48+E50</f>
        <v>128796.5</v>
      </c>
      <c r="F53" s="42">
        <f t="shared" si="12"/>
        <v>29737.7</v>
      </c>
      <c r="G53" s="42">
        <f t="shared" si="12"/>
        <v>25389.7</v>
      </c>
      <c r="H53" s="42">
        <f t="shared" si="12"/>
        <v>21889.7</v>
      </c>
      <c r="I53" s="42">
        <f t="shared" si="12"/>
        <v>25889.7</v>
      </c>
      <c r="J53" s="43">
        <f t="shared" si="12"/>
        <v>25889.7</v>
      </c>
      <c r="K53" s="172"/>
      <c r="L53" s="200"/>
      <c r="M53" s="200"/>
      <c r="N53" s="200"/>
      <c r="O53" s="200"/>
      <c r="P53" s="200"/>
      <c r="Q53" s="205"/>
    </row>
    <row r="54" spans="1:17" s="4" customFormat="1" ht="15" customHeight="1">
      <c r="A54" s="155"/>
      <c r="B54" s="198"/>
      <c r="C54" s="201"/>
      <c r="D54" s="19" t="s">
        <v>12</v>
      </c>
      <c r="E54" s="6">
        <f>E53</f>
        <v>128796.5</v>
      </c>
      <c r="F54" s="6">
        <f>F53</f>
        <v>29737.7</v>
      </c>
      <c r="G54" s="6">
        <f>G48+G50</f>
        <v>25389.7</v>
      </c>
      <c r="H54" s="6">
        <f>H48+H50</f>
        <v>21889.7</v>
      </c>
      <c r="I54" s="6">
        <f>I48+I50</f>
        <v>25889.7</v>
      </c>
      <c r="J54" s="20">
        <f>J48+J50</f>
        <v>25889.7</v>
      </c>
      <c r="K54" s="203"/>
      <c r="L54" s="201"/>
      <c r="M54" s="201"/>
      <c r="N54" s="201"/>
      <c r="O54" s="201"/>
      <c r="P54" s="201"/>
      <c r="Q54" s="206"/>
    </row>
    <row r="55" spans="1:17" s="4" customFormat="1" ht="15" customHeight="1" thickBot="1">
      <c r="A55" s="156"/>
      <c r="B55" s="199"/>
      <c r="C55" s="202"/>
      <c r="D55" s="16" t="s">
        <v>13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8">
        <v>0</v>
      </c>
      <c r="K55" s="204"/>
      <c r="L55" s="202"/>
      <c r="M55" s="202"/>
      <c r="N55" s="202"/>
      <c r="O55" s="202"/>
      <c r="P55" s="202"/>
      <c r="Q55" s="206"/>
    </row>
    <row r="56" spans="1:17" s="4" customFormat="1" ht="12.75" customHeight="1">
      <c r="A56" s="56" t="s">
        <v>14</v>
      </c>
      <c r="B56" s="207" t="s">
        <v>53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9"/>
    </row>
    <row r="57" spans="1:17" s="4" customFormat="1" ht="21.75" customHeight="1">
      <c r="A57" s="117" t="s">
        <v>32</v>
      </c>
      <c r="B57" s="119" t="s">
        <v>45</v>
      </c>
      <c r="C57" s="205" t="s">
        <v>82</v>
      </c>
      <c r="D57" s="36" t="s">
        <v>89</v>
      </c>
      <c r="E57" s="40">
        <f aca="true" t="shared" si="13" ref="E57:J57">E58</f>
        <v>660</v>
      </c>
      <c r="F57" s="40">
        <f t="shared" si="13"/>
        <v>140</v>
      </c>
      <c r="G57" s="40">
        <f t="shared" si="13"/>
        <v>140</v>
      </c>
      <c r="H57" s="40">
        <f t="shared" si="13"/>
        <v>100</v>
      </c>
      <c r="I57" s="40">
        <f t="shared" si="13"/>
        <v>140</v>
      </c>
      <c r="J57" s="40">
        <f t="shared" si="13"/>
        <v>140</v>
      </c>
      <c r="K57" s="129" t="s">
        <v>98</v>
      </c>
      <c r="L57" s="141">
        <v>100</v>
      </c>
      <c r="M57" s="141">
        <v>100</v>
      </c>
      <c r="N57" s="141">
        <v>100</v>
      </c>
      <c r="O57" s="141">
        <v>100</v>
      </c>
      <c r="P57" s="141">
        <v>100</v>
      </c>
      <c r="Q57" s="129" t="s">
        <v>71</v>
      </c>
    </row>
    <row r="58" spans="1:17" s="4" customFormat="1" ht="16.5" customHeight="1">
      <c r="A58" s="118"/>
      <c r="B58" s="125"/>
      <c r="C58" s="210"/>
      <c r="D58" s="51" t="s">
        <v>12</v>
      </c>
      <c r="E58" s="6">
        <f>F58+G58+H58+I58+J58</f>
        <v>660</v>
      </c>
      <c r="F58" s="6">
        <f>150-50+40</f>
        <v>140</v>
      </c>
      <c r="G58" s="6">
        <f>150-50+40</f>
        <v>140</v>
      </c>
      <c r="H58" s="6">
        <v>100</v>
      </c>
      <c r="I58" s="6">
        <f>150-50+40</f>
        <v>140</v>
      </c>
      <c r="J58" s="6">
        <f>150-50+40</f>
        <v>140</v>
      </c>
      <c r="K58" s="194"/>
      <c r="L58" s="194"/>
      <c r="M58" s="194"/>
      <c r="N58" s="194"/>
      <c r="O58" s="194"/>
      <c r="P58" s="194"/>
      <c r="Q58" s="194"/>
    </row>
    <row r="59" spans="1:17" s="4" customFormat="1" ht="24" customHeight="1">
      <c r="A59" s="157" t="s">
        <v>33</v>
      </c>
      <c r="B59" s="198" t="s">
        <v>34</v>
      </c>
      <c r="C59" s="211" t="s">
        <v>82</v>
      </c>
      <c r="D59" s="36" t="s">
        <v>89</v>
      </c>
      <c r="E59" s="41">
        <f aca="true" t="shared" si="14" ref="E59:J59">E60</f>
        <v>450.8</v>
      </c>
      <c r="F59" s="41">
        <f t="shared" si="14"/>
        <v>90.8</v>
      </c>
      <c r="G59" s="41">
        <f t="shared" si="14"/>
        <v>90</v>
      </c>
      <c r="H59" s="41">
        <f t="shared" si="14"/>
        <v>90</v>
      </c>
      <c r="I59" s="41">
        <f t="shared" si="14"/>
        <v>90</v>
      </c>
      <c r="J59" s="41">
        <f t="shared" si="14"/>
        <v>90</v>
      </c>
      <c r="K59" s="129" t="s">
        <v>95</v>
      </c>
      <c r="L59" s="141">
        <v>72</v>
      </c>
      <c r="M59" s="141">
        <v>73</v>
      </c>
      <c r="N59" s="141">
        <v>75</v>
      </c>
      <c r="O59" s="141">
        <v>77</v>
      </c>
      <c r="P59" s="141">
        <v>79</v>
      </c>
      <c r="Q59" s="129" t="s">
        <v>71</v>
      </c>
    </row>
    <row r="60" spans="1:17" s="4" customFormat="1" ht="47.25" customHeight="1">
      <c r="A60" s="155"/>
      <c r="B60" s="127"/>
      <c r="C60" s="201"/>
      <c r="D60" s="141" t="s">
        <v>12</v>
      </c>
      <c r="E60" s="212">
        <f>F60+G60+H60+I60+J60</f>
        <v>450.8</v>
      </c>
      <c r="F60" s="212">
        <f>133-42.2</f>
        <v>90.8</v>
      </c>
      <c r="G60" s="212">
        <v>90</v>
      </c>
      <c r="H60" s="212">
        <v>90</v>
      </c>
      <c r="I60" s="212">
        <v>90</v>
      </c>
      <c r="J60" s="212">
        <v>90</v>
      </c>
      <c r="K60" s="133"/>
      <c r="L60" s="156"/>
      <c r="M60" s="156"/>
      <c r="N60" s="156"/>
      <c r="O60" s="156"/>
      <c r="P60" s="156"/>
      <c r="Q60" s="166"/>
    </row>
    <row r="61" spans="1:17" s="4" customFormat="1" ht="91.5" customHeight="1">
      <c r="A61" s="155"/>
      <c r="B61" s="127"/>
      <c r="C61" s="201"/>
      <c r="D61" s="157"/>
      <c r="E61" s="213"/>
      <c r="F61" s="213"/>
      <c r="G61" s="213"/>
      <c r="H61" s="213"/>
      <c r="I61" s="213"/>
      <c r="J61" s="213"/>
      <c r="K61" s="49" t="s">
        <v>97</v>
      </c>
      <c r="L61" s="51">
        <v>23</v>
      </c>
      <c r="M61" s="51">
        <v>24</v>
      </c>
      <c r="N61" s="51">
        <v>25</v>
      </c>
      <c r="O61" s="51">
        <v>26</v>
      </c>
      <c r="P61" s="51">
        <v>27</v>
      </c>
      <c r="Q61" s="166"/>
    </row>
    <row r="62" spans="1:17" s="4" customFormat="1" ht="67.5" customHeight="1">
      <c r="A62" s="156"/>
      <c r="B62" s="128"/>
      <c r="C62" s="202"/>
      <c r="D62" s="142"/>
      <c r="E62" s="214"/>
      <c r="F62" s="214"/>
      <c r="G62" s="214"/>
      <c r="H62" s="214"/>
      <c r="I62" s="214"/>
      <c r="J62" s="214"/>
      <c r="K62" s="49" t="s">
        <v>96</v>
      </c>
      <c r="L62" s="51">
        <v>14</v>
      </c>
      <c r="M62" s="51">
        <v>14.5</v>
      </c>
      <c r="N62" s="51">
        <v>15</v>
      </c>
      <c r="O62" s="59">
        <v>15.5</v>
      </c>
      <c r="P62" s="59">
        <v>16</v>
      </c>
      <c r="Q62" s="133"/>
    </row>
    <row r="63" spans="1:17" s="4" customFormat="1" ht="25.5" customHeight="1">
      <c r="A63" s="167" t="s">
        <v>35</v>
      </c>
      <c r="B63" s="126" t="s">
        <v>111</v>
      </c>
      <c r="C63" s="200" t="s">
        <v>82</v>
      </c>
      <c r="D63" s="36" t="s">
        <v>89</v>
      </c>
      <c r="E63" s="41">
        <f aca="true" t="shared" si="15" ref="E63:J63">E64</f>
        <v>250</v>
      </c>
      <c r="F63" s="41">
        <f t="shared" si="15"/>
        <v>50</v>
      </c>
      <c r="G63" s="41">
        <f t="shared" si="15"/>
        <v>50</v>
      </c>
      <c r="H63" s="41">
        <f t="shared" si="15"/>
        <v>50</v>
      </c>
      <c r="I63" s="41">
        <f t="shared" si="15"/>
        <v>50</v>
      </c>
      <c r="J63" s="41">
        <f t="shared" si="15"/>
        <v>50</v>
      </c>
      <c r="K63" s="49"/>
      <c r="L63" s="51"/>
      <c r="M63" s="51"/>
      <c r="N63" s="51"/>
      <c r="O63" s="59"/>
      <c r="P63" s="59"/>
      <c r="Q63" s="48"/>
    </row>
    <row r="64" spans="1:17" s="4" customFormat="1" ht="45.75" customHeight="1">
      <c r="A64" s="156"/>
      <c r="B64" s="128"/>
      <c r="C64" s="202"/>
      <c r="D64" s="51" t="s">
        <v>12</v>
      </c>
      <c r="E64" s="6">
        <f>F64+G64+H64+I64+J64</f>
        <v>250</v>
      </c>
      <c r="F64" s="6">
        <v>50</v>
      </c>
      <c r="G64" s="6">
        <v>50</v>
      </c>
      <c r="H64" s="6">
        <v>50</v>
      </c>
      <c r="I64" s="6">
        <v>50</v>
      </c>
      <c r="J64" s="6">
        <v>50</v>
      </c>
      <c r="K64" s="49" t="s">
        <v>103</v>
      </c>
      <c r="L64" s="51">
        <v>100</v>
      </c>
      <c r="M64" s="51">
        <v>100</v>
      </c>
      <c r="N64" s="51">
        <v>100</v>
      </c>
      <c r="O64" s="51">
        <v>100</v>
      </c>
      <c r="P64" s="51">
        <v>100</v>
      </c>
      <c r="Q64" s="49" t="s">
        <v>19</v>
      </c>
    </row>
    <row r="65" spans="1:17" s="4" customFormat="1" ht="29.25" customHeight="1">
      <c r="A65" s="167" t="s">
        <v>56</v>
      </c>
      <c r="B65" s="126" t="s">
        <v>119</v>
      </c>
      <c r="C65" s="200" t="s">
        <v>82</v>
      </c>
      <c r="D65" s="36" t="s">
        <v>89</v>
      </c>
      <c r="E65" s="41">
        <f aca="true" t="shared" si="16" ref="E65:J65">E66</f>
        <v>6.3</v>
      </c>
      <c r="F65" s="41">
        <f t="shared" si="16"/>
        <v>2</v>
      </c>
      <c r="G65" s="41">
        <f t="shared" si="16"/>
        <v>4.3</v>
      </c>
      <c r="H65" s="41">
        <f t="shared" si="16"/>
        <v>0</v>
      </c>
      <c r="I65" s="41">
        <f t="shared" si="16"/>
        <v>0</v>
      </c>
      <c r="J65" s="41">
        <f t="shared" si="16"/>
        <v>0</v>
      </c>
      <c r="K65" s="53"/>
      <c r="L65" s="51"/>
      <c r="M65" s="51"/>
      <c r="N65" s="51"/>
      <c r="O65" s="51"/>
      <c r="P65" s="51"/>
      <c r="Q65" s="49"/>
    </row>
    <row r="66" spans="1:17" s="4" customFormat="1" ht="60" customHeight="1">
      <c r="A66" s="182"/>
      <c r="B66" s="128"/>
      <c r="C66" s="202"/>
      <c r="D66" s="52" t="s">
        <v>13</v>
      </c>
      <c r="E66" s="55">
        <f>SUM(F66:J66)</f>
        <v>6.3</v>
      </c>
      <c r="F66" s="55">
        <v>2</v>
      </c>
      <c r="G66" s="55">
        <v>4.3</v>
      </c>
      <c r="H66" s="73">
        <v>0</v>
      </c>
      <c r="I66" s="73">
        <v>0</v>
      </c>
      <c r="J66" s="73">
        <v>0</v>
      </c>
      <c r="K66" s="53" t="s">
        <v>104</v>
      </c>
      <c r="L66" s="15">
        <v>0.1</v>
      </c>
      <c r="M66" s="15">
        <v>0.15</v>
      </c>
      <c r="N66" s="15">
        <v>0.2</v>
      </c>
      <c r="O66" s="15">
        <v>0.25</v>
      </c>
      <c r="P66" s="15">
        <v>0.3</v>
      </c>
      <c r="Q66" s="49" t="s">
        <v>57</v>
      </c>
    </row>
    <row r="67" spans="1:17" s="4" customFormat="1" ht="21.75" customHeight="1">
      <c r="A67" s="215" t="s">
        <v>60</v>
      </c>
      <c r="B67" s="126" t="s">
        <v>61</v>
      </c>
      <c r="C67" s="167" t="s">
        <v>82</v>
      </c>
      <c r="D67" s="36" t="s">
        <v>89</v>
      </c>
      <c r="E67" s="45">
        <f aca="true" t="shared" si="17" ref="E67:J67">E68</f>
        <v>110</v>
      </c>
      <c r="F67" s="45">
        <f t="shared" si="17"/>
        <v>40</v>
      </c>
      <c r="G67" s="45">
        <f t="shared" si="17"/>
        <v>20</v>
      </c>
      <c r="H67" s="45">
        <f t="shared" si="17"/>
        <v>10</v>
      </c>
      <c r="I67" s="45">
        <f t="shared" si="17"/>
        <v>20</v>
      </c>
      <c r="J67" s="45">
        <f t="shared" si="17"/>
        <v>20</v>
      </c>
      <c r="K67" s="129" t="s">
        <v>110</v>
      </c>
      <c r="L67" s="216">
        <v>100</v>
      </c>
      <c r="M67" s="216">
        <v>100</v>
      </c>
      <c r="N67" s="216">
        <v>100</v>
      </c>
      <c r="O67" s="216">
        <v>100</v>
      </c>
      <c r="P67" s="216">
        <v>100</v>
      </c>
      <c r="Q67" s="129" t="s">
        <v>71</v>
      </c>
    </row>
    <row r="68" spans="1:17" s="4" customFormat="1" ht="18" customHeight="1" thickBot="1">
      <c r="A68" s="182"/>
      <c r="B68" s="128"/>
      <c r="C68" s="182"/>
      <c r="D68" s="52" t="s">
        <v>12</v>
      </c>
      <c r="E68" s="55">
        <f>SUM(F68:J68)</f>
        <v>110</v>
      </c>
      <c r="F68" s="55">
        <f>55-15</f>
        <v>40</v>
      </c>
      <c r="G68" s="55">
        <v>20</v>
      </c>
      <c r="H68" s="55">
        <v>10</v>
      </c>
      <c r="I68" s="55">
        <v>20</v>
      </c>
      <c r="J68" s="55">
        <v>20</v>
      </c>
      <c r="K68" s="133"/>
      <c r="L68" s="156"/>
      <c r="M68" s="156"/>
      <c r="N68" s="156"/>
      <c r="O68" s="156"/>
      <c r="P68" s="156"/>
      <c r="Q68" s="133"/>
    </row>
    <row r="69" spans="1:17" s="4" customFormat="1" ht="22.5" customHeight="1">
      <c r="A69" s="61"/>
      <c r="B69" s="72" t="s">
        <v>41</v>
      </c>
      <c r="C69" s="60"/>
      <c r="D69" s="27" t="s">
        <v>90</v>
      </c>
      <c r="E69" s="42">
        <f>SUM(F69:J69)</f>
        <v>1477.1</v>
      </c>
      <c r="F69" s="42">
        <f>SUM(F70:F71)</f>
        <v>322.8</v>
      </c>
      <c r="G69" s="42">
        <f>SUM(G70:G71)</f>
        <v>304.3</v>
      </c>
      <c r="H69" s="42">
        <f>SUM(H70:H71)</f>
        <v>250</v>
      </c>
      <c r="I69" s="42">
        <f>SUM(I70:I71)</f>
        <v>300</v>
      </c>
      <c r="J69" s="43">
        <f>SUM(J70:J71)</f>
        <v>300</v>
      </c>
      <c r="K69" s="217"/>
      <c r="L69" s="141"/>
      <c r="M69" s="141"/>
      <c r="N69" s="141"/>
      <c r="O69" s="141"/>
      <c r="P69" s="141"/>
      <c r="Q69" s="167"/>
    </row>
    <row r="70" spans="1:17" s="4" customFormat="1" ht="12" customHeight="1">
      <c r="A70" s="57"/>
      <c r="B70" s="54"/>
      <c r="C70" s="14"/>
      <c r="D70" s="19" t="s">
        <v>12</v>
      </c>
      <c r="E70" s="6">
        <f>SUM(F70:J70)</f>
        <v>1470.8</v>
      </c>
      <c r="F70" s="6">
        <f>SUM(F68,F64,F60,F58)</f>
        <v>320.8</v>
      </c>
      <c r="G70" s="6">
        <f>SUM(G68,G64,G60,G58)</f>
        <v>300</v>
      </c>
      <c r="H70" s="6">
        <f>SUM(H68,H64,H60,H58)</f>
        <v>250</v>
      </c>
      <c r="I70" s="6">
        <f>SUM(I68,I64,I60,I58)</f>
        <v>300</v>
      </c>
      <c r="J70" s="20">
        <f>SUM(J68,J64,J60,J58)</f>
        <v>300</v>
      </c>
      <c r="K70" s="217"/>
      <c r="L70" s="157"/>
      <c r="M70" s="157"/>
      <c r="N70" s="157"/>
      <c r="O70" s="157"/>
      <c r="P70" s="157"/>
      <c r="Q70" s="176"/>
    </row>
    <row r="71" spans="1:17" s="4" customFormat="1" ht="11.25" customHeight="1" thickBot="1">
      <c r="A71" s="61"/>
      <c r="B71" s="66"/>
      <c r="C71" s="14"/>
      <c r="D71" s="16" t="s">
        <v>13</v>
      </c>
      <c r="E71" s="17">
        <f>SUM(F71:J71)</f>
        <v>6.3</v>
      </c>
      <c r="F71" s="17">
        <f>SUM(F66)</f>
        <v>2</v>
      </c>
      <c r="G71" s="17">
        <f>SUM(G66)</f>
        <v>4.3</v>
      </c>
      <c r="H71" s="17">
        <f>SUM(H66)</f>
        <v>0</v>
      </c>
      <c r="I71" s="17">
        <f>SUM(I66)</f>
        <v>0</v>
      </c>
      <c r="J71" s="18">
        <f>SUM(J66)</f>
        <v>0</v>
      </c>
      <c r="K71" s="218"/>
      <c r="L71" s="142"/>
      <c r="M71" s="142"/>
      <c r="N71" s="142"/>
      <c r="O71" s="142"/>
      <c r="P71" s="142"/>
      <c r="Q71" s="180"/>
    </row>
    <row r="72" spans="1:17" s="4" customFormat="1" ht="12.75" customHeight="1">
      <c r="A72" s="56" t="s">
        <v>15</v>
      </c>
      <c r="B72" s="207" t="s">
        <v>49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9"/>
    </row>
    <row r="73" spans="1:17" s="4" customFormat="1" ht="21">
      <c r="A73" s="141" t="s">
        <v>36</v>
      </c>
      <c r="B73" s="126" t="s">
        <v>50</v>
      </c>
      <c r="C73" s="167" t="s">
        <v>82</v>
      </c>
      <c r="D73" s="36" t="s">
        <v>89</v>
      </c>
      <c r="E73" s="40">
        <f aca="true" t="shared" si="18" ref="E73:J73">E74+E75+E76+E77</f>
        <v>578.5</v>
      </c>
      <c r="F73" s="40">
        <f t="shared" si="18"/>
        <v>157.5</v>
      </c>
      <c r="G73" s="40">
        <f t="shared" si="18"/>
        <v>112</v>
      </c>
      <c r="H73" s="40">
        <f t="shared" si="18"/>
        <v>65</v>
      </c>
      <c r="I73" s="40">
        <f t="shared" si="18"/>
        <v>122</v>
      </c>
      <c r="J73" s="40">
        <f t="shared" si="18"/>
        <v>122</v>
      </c>
      <c r="K73" s="138" t="s">
        <v>105</v>
      </c>
      <c r="L73" s="61"/>
      <c r="M73" s="61"/>
      <c r="N73" s="61"/>
      <c r="O73" s="61"/>
      <c r="P73" s="61"/>
      <c r="Q73" s="58"/>
    </row>
    <row r="74" spans="1:17" ht="15.75" customHeight="1">
      <c r="A74" s="155"/>
      <c r="B74" s="127"/>
      <c r="C74" s="219"/>
      <c r="D74" s="102" t="s">
        <v>12</v>
      </c>
      <c r="E74" s="6">
        <f>F74+G74+H74+I74+J74</f>
        <v>273.5</v>
      </c>
      <c r="F74" s="6">
        <f>65+17.5</f>
        <v>82.5</v>
      </c>
      <c r="G74" s="6">
        <v>52</v>
      </c>
      <c r="H74" s="6">
        <v>35</v>
      </c>
      <c r="I74" s="6">
        <v>52</v>
      </c>
      <c r="J74" s="6">
        <v>52</v>
      </c>
      <c r="K74" s="220"/>
      <c r="L74" s="61">
        <v>100</v>
      </c>
      <c r="M74" s="61">
        <v>100</v>
      </c>
      <c r="N74" s="61">
        <v>100</v>
      </c>
      <c r="O74" s="61">
        <v>100</v>
      </c>
      <c r="P74" s="61">
        <v>100</v>
      </c>
      <c r="Q74" s="49" t="s">
        <v>71</v>
      </c>
    </row>
    <row r="75" spans="1:17" ht="12.75" customHeight="1">
      <c r="A75" s="155"/>
      <c r="B75" s="127"/>
      <c r="C75" s="219"/>
      <c r="D75" s="102" t="s">
        <v>12</v>
      </c>
      <c r="E75" s="6">
        <f>F75+G75+H75+I75+J75</f>
        <v>215</v>
      </c>
      <c r="F75" s="6">
        <f>52+3</f>
        <v>55</v>
      </c>
      <c r="G75" s="95">
        <f>50-10</f>
        <v>40</v>
      </c>
      <c r="H75" s="6">
        <v>20</v>
      </c>
      <c r="I75" s="6">
        <v>50</v>
      </c>
      <c r="J75" s="6">
        <v>50</v>
      </c>
      <c r="K75" s="220"/>
      <c r="L75" s="61">
        <v>100</v>
      </c>
      <c r="M75" s="61">
        <v>100</v>
      </c>
      <c r="N75" s="61">
        <v>100</v>
      </c>
      <c r="O75" s="61">
        <v>100</v>
      </c>
      <c r="P75" s="61">
        <v>100</v>
      </c>
      <c r="Q75" s="49" t="s">
        <v>30</v>
      </c>
    </row>
    <row r="76" spans="1:17" ht="12.75" customHeight="1">
      <c r="A76" s="155"/>
      <c r="B76" s="127"/>
      <c r="C76" s="219"/>
      <c r="D76" s="102" t="s">
        <v>12</v>
      </c>
      <c r="E76" s="6">
        <f>F76+G76+H76+I76+J76</f>
        <v>45</v>
      </c>
      <c r="F76" s="6">
        <f aca="true" t="shared" si="19" ref="F76:J77">15-5</f>
        <v>10</v>
      </c>
      <c r="G76" s="6">
        <f t="shared" si="19"/>
        <v>10</v>
      </c>
      <c r="H76" s="6">
        <v>5</v>
      </c>
      <c r="I76" s="6">
        <f t="shared" si="19"/>
        <v>10</v>
      </c>
      <c r="J76" s="6">
        <f t="shared" si="19"/>
        <v>10</v>
      </c>
      <c r="K76" s="220"/>
      <c r="L76" s="61">
        <v>100</v>
      </c>
      <c r="M76" s="61">
        <v>100</v>
      </c>
      <c r="N76" s="61">
        <v>100</v>
      </c>
      <c r="O76" s="61">
        <v>100</v>
      </c>
      <c r="P76" s="61">
        <v>100</v>
      </c>
      <c r="Q76" s="49" t="s">
        <v>46</v>
      </c>
    </row>
    <row r="77" spans="1:17" ht="14.25" customHeight="1">
      <c r="A77" s="156"/>
      <c r="B77" s="128"/>
      <c r="C77" s="194"/>
      <c r="D77" s="102" t="s">
        <v>12</v>
      </c>
      <c r="E77" s="6">
        <f>F77+G77+H77+I77+J77</f>
        <v>45</v>
      </c>
      <c r="F77" s="6">
        <f t="shared" si="19"/>
        <v>10</v>
      </c>
      <c r="G77" s="6">
        <f t="shared" si="19"/>
        <v>10</v>
      </c>
      <c r="H77" s="6">
        <v>5</v>
      </c>
      <c r="I77" s="6">
        <f t="shared" si="19"/>
        <v>10</v>
      </c>
      <c r="J77" s="6">
        <f t="shared" si="19"/>
        <v>10</v>
      </c>
      <c r="K77" s="221"/>
      <c r="L77" s="61">
        <v>100</v>
      </c>
      <c r="M77" s="61">
        <v>100</v>
      </c>
      <c r="N77" s="61">
        <v>100</v>
      </c>
      <c r="O77" s="61">
        <v>100</v>
      </c>
      <c r="P77" s="61">
        <v>100</v>
      </c>
      <c r="Q77" s="49" t="s">
        <v>47</v>
      </c>
    </row>
    <row r="78" spans="1:17" ht="24" customHeight="1">
      <c r="A78" s="141" t="s">
        <v>42</v>
      </c>
      <c r="B78" s="126" t="s">
        <v>51</v>
      </c>
      <c r="C78" s="167" t="s">
        <v>82</v>
      </c>
      <c r="D78" s="36" t="s">
        <v>89</v>
      </c>
      <c r="E78" s="45">
        <f aca="true" t="shared" si="20" ref="E78:J78">E79</f>
        <v>97</v>
      </c>
      <c r="F78" s="45">
        <f t="shared" si="20"/>
        <v>22</v>
      </c>
      <c r="G78" s="45">
        <f t="shared" si="20"/>
        <v>20</v>
      </c>
      <c r="H78" s="45">
        <f t="shared" si="20"/>
        <v>15</v>
      </c>
      <c r="I78" s="45">
        <f t="shared" si="20"/>
        <v>20</v>
      </c>
      <c r="J78" s="45">
        <f t="shared" si="20"/>
        <v>20</v>
      </c>
      <c r="K78" s="152" t="s">
        <v>106</v>
      </c>
      <c r="L78" s="167">
        <v>50</v>
      </c>
      <c r="M78" s="167">
        <v>50</v>
      </c>
      <c r="N78" s="167">
        <v>50</v>
      </c>
      <c r="O78" s="167">
        <v>50</v>
      </c>
      <c r="P78" s="167">
        <v>50</v>
      </c>
      <c r="Q78" s="129" t="s">
        <v>71</v>
      </c>
    </row>
    <row r="79" spans="1:17" ht="24.75" customHeight="1">
      <c r="A79" s="156"/>
      <c r="B79" s="128"/>
      <c r="C79" s="194"/>
      <c r="D79" s="52" t="s">
        <v>12</v>
      </c>
      <c r="E79" s="55">
        <f>F79+G79+H79+I79+J79</f>
        <v>97</v>
      </c>
      <c r="F79" s="55">
        <v>22</v>
      </c>
      <c r="G79" s="55">
        <v>20</v>
      </c>
      <c r="H79" s="55">
        <v>15</v>
      </c>
      <c r="I79" s="55">
        <v>20</v>
      </c>
      <c r="J79" s="55">
        <v>20</v>
      </c>
      <c r="K79" s="165"/>
      <c r="L79" s="182"/>
      <c r="M79" s="182"/>
      <c r="N79" s="182"/>
      <c r="O79" s="182"/>
      <c r="P79" s="182"/>
      <c r="Q79" s="133"/>
    </row>
    <row r="80" spans="1:17" ht="23.25" customHeight="1">
      <c r="A80" s="141" t="s">
        <v>52</v>
      </c>
      <c r="B80" s="126" t="s">
        <v>59</v>
      </c>
      <c r="C80" s="167" t="s">
        <v>82</v>
      </c>
      <c r="D80" s="36" t="s">
        <v>89</v>
      </c>
      <c r="E80" s="45">
        <f aca="true" t="shared" si="21" ref="E80:J80">E81</f>
        <v>66</v>
      </c>
      <c r="F80" s="45">
        <f t="shared" si="21"/>
        <v>20</v>
      </c>
      <c r="G80" s="45">
        <f t="shared" si="21"/>
        <v>0</v>
      </c>
      <c r="H80" s="45">
        <f t="shared" si="21"/>
        <v>10</v>
      </c>
      <c r="I80" s="45">
        <f t="shared" si="21"/>
        <v>18</v>
      </c>
      <c r="J80" s="45">
        <f t="shared" si="21"/>
        <v>18</v>
      </c>
      <c r="K80" s="152" t="s">
        <v>107</v>
      </c>
      <c r="L80" s="167">
        <v>100</v>
      </c>
      <c r="M80" s="167">
        <v>100</v>
      </c>
      <c r="N80" s="167">
        <v>100</v>
      </c>
      <c r="O80" s="167">
        <v>100</v>
      </c>
      <c r="P80" s="167">
        <v>100</v>
      </c>
      <c r="Q80" s="129" t="s">
        <v>71</v>
      </c>
    </row>
    <row r="81" spans="1:17" ht="20.25" customHeight="1">
      <c r="A81" s="156"/>
      <c r="B81" s="128"/>
      <c r="C81" s="194"/>
      <c r="D81" s="52" t="s">
        <v>12</v>
      </c>
      <c r="E81" s="55">
        <f>SUM(F81:J81)</f>
        <v>66</v>
      </c>
      <c r="F81" s="55">
        <v>20</v>
      </c>
      <c r="G81" s="73">
        <f>18-18</f>
        <v>0</v>
      </c>
      <c r="H81" s="55">
        <v>10</v>
      </c>
      <c r="I81" s="55">
        <v>18</v>
      </c>
      <c r="J81" s="55">
        <v>18</v>
      </c>
      <c r="K81" s="165"/>
      <c r="L81" s="182"/>
      <c r="M81" s="182"/>
      <c r="N81" s="182"/>
      <c r="O81" s="182"/>
      <c r="P81" s="182"/>
      <c r="Q81" s="133"/>
    </row>
    <row r="82" spans="1:17" ht="25.5" customHeight="1">
      <c r="A82" s="167" t="s">
        <v>54</v>
      </c>
      <c r="B82" s="126" t="s">
        <v>40</v>
      </c>
      <c r="C82" s="167" t="s">
        <v>82</v>
      </c>
      <c r="D82" s="36" t="s">
        <v>89</v>
      </c>
      <c r="E82" s="45">
        <f aca="true" t="shared" si="22" ref="E82:J82">E83</f>
        <v>95</v>
      </c>
      <c r="F82" s="45">
        <f t="shared" si="22"/>
        <v>25</v>
      </c>
      <c r="G82" s="45">
        <f t="shared" si="22"/>
        <v>20</v>
      </c>
      <c r="H82" s="45">
        <f t="shared" si="22"/>
        <v>10</v>
      </c>
      <c r="I82" s="45">
        <f t="shared" si="22"/>
        <v>20</v>
      </c>
      <c r="J82" s="45">
        <f t="shared" si="22"/>
        <v>20</v>
      </c>
      <c r="K82" s="152" t="s">
        <v>108</v>
      </c>
      <c r="L82" s="141">
        <v>100</v>
      </c>
      <c r="M82" s="141">
        <v>100</v>
      </c>
      <c r="N82" s="141">
        <v>100</v>
      </c>
      <c r="O82" s="141">
        <v>100</v>
      </c>
      <c r="P82" s="141">
        <v>100</v>
      </c>
      <c r="Q82" s="129" t="s">
        <v>71</v>
      </c>
    </row>
    <row r="83" spans="1:17" s="4" customFormat="1" ht="9" customHeight="1">
      <c r="A83" s="155"/>
      <c r="B83" s="127"/>
      <c r="C83" s="219"/>
      <c r="D83" s="141" t="s">
        <v>12</v>
      </c>
      <c r="E83" s="212">
        <f>SUM(F83:J84)</f>
        <v>95</v>
      </c>
      <c r="F83" s="212">
        <f>40-15</f>
        <v>25</v>
      </c>
      <c r="G83" s="212">
        <v>20</v>
      </c>
      <c r="H83" s="212">
        <v>10</v>
      </c>
      <c r="I83" s="212">
        <v>20</v>
      </c>
      <c r="J83" s="212">
        <v>20</v>
      </c>
      <c r="K83" s="164"/>
      <c r="L83" s="155"/>
      <c r="M83" s="155"/>
      <c r="N83" s="155"/>
      <c r="O83" s="155"/>
      <c r="P83" s="155"/>
      <c r="Q83" s="166"/>
    </row>
    <row r="84" spans="1:17" s="4" customFormat="1" ht="9" customHeight="1">
      <c r="A84" s="156"/>
      <c r="B84" s="127"/>
      <c r="C84" s="219"/>
      <c r="D84" s="157"/>
      <c r="E84" s="213"/>
      <c r="F84" s="213"/>
      <c r="G84" s="213"/>
      <c r="H84" s="213"/>
      <c r="I84" s="213"/>
      <c r="J84" s="213"/>
      <c r="K84" s="165"/>
      <c r="L84" s="156"/>
      <c r="M84" s="156"/>
      <c r="N84" s="156"/>
      <c r="O84" s="156"/>
      <c r="P84" s="156"/>
      <c r="Q84" s="133"/>
    </row>
    <row r="85" spans="1:17" s="4" customFormat="1" ht="26.25" customHeight="1">
      <c r="A85" s="167" t="s">
        <v>69</v>
      </c>
      <c r="B85" s="126" t="s">
        <v>70</v>
      </c>
      <c r="C85" s="167" t="s">
        <v>82</v>
      </c>
      <c r="D85" s="36" t="s">
        <v>89</v>
      </c>
      <c r="E85" s="41">
        <f aca="true" t="shared" si="23" ref="E85:J85">E86</f>
        <v>46.8</v>
      </c>
      <c r="F85" s="41">
        <f t="shared" si="23"/>
        <v>36.8</v>
      </c>
      <c r="G85" s="41">
        <f t="shared" si="23"/>
        <v>10</v>
      </c>
      <c r="H85" s="41">
        <f t="shared" si="23"/>
        <v>0</v>
      </c>
      <c r="I85" s="41">
        <f t="shared" si="23"/>
        <v>0</v>
      </c>
      <c r="J85" s="41">
        <f t="shared" si="23"/>
        <v>0</v>
      </c>
      <c r="K85" s="152" t="s">
        <v>109</v>
      </c>
      <c r="L85" s="141">
        <v>3</v>
      </c>
      <c r="M85" s="141">
        <v>0</v>
      </c>
      <c r="N85" s="141">
        <v>0</v>
      </c>
      <c r="O85" s="141">
        <v>0</v>
      </c>
      <c r="P85" s="141">
        <v>0</v>
      </c>
      <c r="Q85" s="129" t="s">
        <v>30</v>
      </c>
    </row>
    <row r="86" spans="1:17" s="4" customFormat="1" ht="16.5" customHeight="1" thickBot="1">
      <c r="A86" s="156"/>
      <c r="B86" s="128"/>
      <c r="C86" s="194"/>
      <c r="D86" s="52" t="s">
        <v>12</v>
      </c>
      <c r="E86" s="55">
        <f>SUM(F86:J86)</f>
        <v>46.8</v>
      </c>
      <c r="F86" s="55">
        <f>140-100-3.2</f>
        <v>36.8</v>
      </c>
      <c r="G86" s="73">
        <v>10</v>
      </c>
      <c r="H86" s="55">
        <v>0</v>
      </c>
      <c r="I86" s="55">
        <v>0</v>
      </c>
      <c r="J86" s="55">
        <v>0</v>
      </c>
      <c r="K86" s="165"/>
      <c r="L86" s="156"/>
      <c r="M86" s="156"/>
      <c r="N86" s="156"/>
      <c r="O86" s="156"/>
      <c r="P86" s="156"/>
      <c r="Q86" s="133"/>
    </row>
    <row r="87" spans="1:17" ht="24.75" customHeight="1">
      <c r="A87" s="141"/>
      <c r="B87" s="126" t="s">
        <v>43</v>
      </c>
      <c r="C87" s="200"/>
      <c r="D87" s="27" t="s">
        <v>91</v>
      </c>
      <c r="E87" s="42">
        <f>SUM(F87:J87)</f>
        <v>883.3</v>
      </c>
      <c r="F87" s="42">
        <f>SUM(F86,F83,F81,F79,F74:F77)</f>
        <v>261.3</v>
      </c>
      <c r="G87" s="97">
        <f>SUM(G86,G83,G81,G79,G74:G77)</f>
        <v>162</v>
      </c>
      <c r="H87" s="42">
        <f>SUM(H86,H83,H81,H79,H74:H77)</f>
        <v>100</v>
      </c>
      <c r="I87" s="42">
        <f>SUM(I86,I83,I81,I79,I74:I77)</f>
        <v>180</v>
      </c>
      <c r="J87" s="43">
        <f>SUM(J86,J83,J81,J79,J74:J77)</f>
        <v>180</v>
      </c>
      <c r="K87" s="222"/>
      <c r="L87" s="205"/>
      <c r="M87" s="205"/>
      <c r="N87" s="205"/>
      <c r="O87" s="205"/>
      <c r="P87" s="205"/>
      <c r="Q87" s="205"/>
    </row>
    <row r="88" spans="1:17" ht="15" customHeight="1">
      <c r="A88" s="155"/>
      <c r="B88" s="127"/>
      <c r="C88" s="201"/>
      <c r="D88" s="19" t="s">
        <v>12</v>
      </c>
      <c r="E88" s="6">
        <f aca="true" t="shared" si="24" ref="E88:J88">E87</f>
        <v>883.3</v>
      </c>
      <c r="F88" s="6">
        <f t="shared" si="24"/>
        <v>261.3</v>
      </c>
      <c r="G88" s="95">
        <f t="shared" si="24"/>
        <v>162</v>
      </c>
      <c r="H88" s="6">
        <f t="shared" si="24"/>
        <v>100</v>
      </c>
      <c r="I88" s="6">
        <f t="shared" si="24"/>
        <v>180</v>
      </c>
      <c r="J88" s="20">
        <f t="shared" si="24"/>
        <v>180</v>
      </c>
      <c r="K88" s="223"/>
      <c r="L88" s="206"/>
      <c r="M88" s="206"/>
      <c r="N88" s="206"/>
      <c r="O88" s="206"/>
      <c r="P88" s="206"/>
      <c r="Q88" s="206"/>
    </row>
    <row r="89" spans="1:17" ht="12" customHeight="1" thickBot="1">
      <c r="A89" s="156"/>
      <c r="B89" s="128"/>
      <c r="C89" s="202"/>
      <c r="D89" s="69" t="s">
        <v>13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70">
        <v>0</v>
      </c>
      <c r="K89" s="223"/>
      <c r="L89" s="206"/>
      <c r="M89" s="206"/>
      <c r="N89" s="206"/>
      <c r="O89" s="206"/>
      <c r="P89" s="206"/>
      <c r="Q89" s="206"/>
    </row>
    <row r="90" spans="1:17" ht="22.5" customHeight="1">
      <c r="A90" s="109"/>
      <c r="B90" s="132" t="s">
        <v>63</v>
      </c>
      <c r="C90" s="226"/>
      <c r="D90" s="8" t="s">
        <v>58</v>
      </c>
      <c r="E90" s="42">
        <f>SUM(F90:J90)</f>
        <v>136009.8</v>
      </c>
      <c r="F90" s="9">
        <f>SUM(F91:F92)</f>
        <v>34659.2</v>
      </c>
      <c r="G90" s="98">
        <f>SUM(G91:G92)</f>
        <v>26096.5</v>
      </c>
      <c r="H90" s="9">
        <f>SUM(H91:H92)</f>
        <v>22314.7</v>
      </c>
      <c r="I90" s="9">
        <f>SUM(I91:I92)</f>
        <v>26469.7</v>
      </c>
      <c r="J90" s="10">
        <f>SUM(J91:J92)</f>
        <v>26469.7</v>
      </c>
      <c r="K90" s="229"/>
      <c r="L90" s="109"/>
      <c r="M90" s="109"/>
      <c r="N90" s="109"/>
      <c r="O90" s="109"/>
      <c r="P90" s="109"/>
      <c r="Q90" s="109"/>
    </row>
    <row r="91" spans="1:17" ht="15" customHeight="1">
      <c r="A91" s="109"/>
      <c r="B91" s="224"/>
      <c r="C91" s="227"/>
      <c r="D91" s="21" t="s">
        <v>12</v>
      </c>
      <c r="E91" s="41">
        <f>SUM(F91:J91)</f>
        <v>134160</v>
      </c>
      <c r="F91" s="35">
        <f>SUM(F87,F70,F53,F42,F28)</f>
        <v>32876.2</v>
      </c>
      <c r="G91" s="99">
        <f>SUM(G87,G70,G53,G42,G28)</f>
        <v>26029.7</v>
      </c>
      <c r="H91" s="35">
        <f>SUM(H87,H70,H53,H42,H28)</f>
        <v>22314.7</v>
      </c>
      <c r="I91" s="35">
        <f>SUM(I87,I70,I53,I42,I28)</f>
        <v>26469.7</v>
      </c>
      <c r="J91" s="68">
        <f>SUM(J87,J70,J53,J42,J28)</f>
        <v>26469.7</v>
      </c>
      <c r="K91" s="230"/>
      <c r="L91" s="109"/>
      <c r="M91" s="109"/>
      <c r="N91" s="109"/>
      <c r="O91" s="109"/>
      <c r="P91" s="109"/>
      <c r="Q91" s="109"/>
    </row>
    <row r="92" spans="1:17" ht="13.5" customHeight="1" thickBot="1">
      <c r="A92" s="109"/>
      <c r="B92" s="225"/>
      <c r="C92" s="228"/>
      <c r="D92" s="11" t="s">
        <v>13</v>
      </c>
      <c r="E92" s="46">
        <f>SUM(F92:J92)</f>
        <v>1849.8</v>
      </c>
      <c r="F92" s="47">
        <f>SUM(F71+F29+F40)</f>
        <v>1783</v>
      </c>
      <c r="G92" s="47">
        <f>SUM(G71+G21)</f>
        <v>66.8</v>
      </c>
      <c r="H92" s="100">
        <f>SUM(H71+H26)</f>
        <v>0</v>
      </c>
      <c r="I92" s="100">
        <f>SUM(I71+I26)</f>
        <v>0</v>
      </c>
      <c r="J92" s="101">
        <f>SUM(J71+J26)</f>
        <v>0</v>
      </c>
      <c r="K92" s="231"/>
      <c r="L92" s="109"/>
      <c r="M92" s="109"/>
      <c r="N92" s="109"/>
      <c r="O92" s="109"/>
      <c r="P92" s="109"/>
      <c r="Q92" s="109"/>
    </row>
    <row r="95" spans="6:7" ht="18.75" customHeight="1">
      <c r="F95" s="34"/>
      <c r="G95" s="34"/>
    </row>
  </sheetData>
  <sheetProtection/>
  <mergeCells count="287">
    <mergeCell ref="Q34:Q36"/>
    <mergeCell ref="M17:M20"/>
    <mergeCell ref="N17:N20"/>
    <mergeCell ref="O17:O20"/>
    <mergeCell ref="P17:P20"/>
    <mergeCell ref="Q27:Q29"/>
    <mergeCell ref="M27:M29"/>
    <mergeCell ref="P22:P26"/>
    <mergeCell ref="N22:N26"/>
    <mergeCell ref="L31:L32"/>
    <mergeCell ref="M31:M32"/>
    <mergeCell ref="N31:N32"/>
    <mergeCell ref="O31:O32"/>
    <mergeCell ref="P31:P32"/>
    <mergeCell ref="N27:N29"/>
    <mergeCell ref="P27:P29"/>
    <mergeCell ref="B30:Q30"/>
    <mergeCell ref="Q31:Q32"/>
    <mergeCell ref="L27:L29"/>
    <mergeCell ref="Q49:Q52"/>
    <mergeCell ref="Q90:Q92"/>
    <mergeCell ref="M87:M89"/>
    <mergeCell ref="N87:N89"/>
    <mergeCell ref="O87:O89"/>
    <mergeCell ref="P87:P89"/>
    <mergeCell ref="O90:O92"/>
    <mergeCell ref="P90:P92"/>
    <mergeCell ref="M85:M86"/>
    <mergeCell ref="A90:A92"/>
    <mergeCell ref="B90:B92"/>
    <mergeCell ref="C90:C92"/>
    <mergeCell ref="K90:K92"/>
    <mergeCell ref="L90:L92"/>
    <mergeCell ref="M90:M92"/>
    <mergeCell ref="N85:N86"/>
    <mergeCell ref="O85:O86"/>
    <mergeCell ref="P85:P86"/>
    <mergeCell ref="N90:N92"/>
    <mergeCell ref="Q85:Q86"/>
    <mergeCell ref="A87:A89"/>
    <mergeCell ref="B87:B89"/>
    <mergeCell ref="C87:C89"/>
    <mergeCell ref="K87:K89"/>
    <mergeCell ref="L87:L89"/>
    <mergeCell ref="Q87:Q89"/>
    <mergeCell ref="J83:J84"/>
    <mergeCell ref="A85:A86"/>
    <mergeCell ref="B85:B86"/>
    <mergeCell ref="C85:C86"/>
    <mergeCell ref="K85:K86"/>
    <mergeCell ref="L85:L86"/>
    <mergeCell ref="N82:N84"/>
    <mergeCell ref="O82:O84"/>
    <mergeCell ref="P82:P84"/>
    <mergeCell ref="Q82:Q84"/>
    <mergeCell ref="D83:D84"/>
    <mergeCell ref="E83:E84"/>
    <mergeCell ref="F83:F84"/>
    <mergeCell ref="G83:G84"/>
    <mergeCell ref="H83:H84"/>
    <mergeCell ref="I83:I84"/>
    <mergeCell ref="N80:N81"/>
    <mergeCell ref="O80:O81"/>
    <mergeCell ref="P80:P81"/>
    <mergeCell ref="Q80:Q81"/>
    <mergeCell ref="A82:A84"/>
    <mergeCell ref="B82:B84"/>
    <mergeCell ref="C82:C84"/>
    <mergeCell ref="K82:K84"/>
    <mergeCell ref="L82:L84"/>
    <mergeCell ref="M82:M84"/>
    <mergeCell ref="N78:N79"/>
    <mergeCell ref="O78:O79"/>
    <mergeCell ref="P78:P79"/>
    <mergeCell ref="Q78:Q79"/>
    <mergeCell ref="A80:A81"/>
    <mergeCell ref="B80:B81"/>
    <mergeCell ref="C80:C81"/>
    <mergeCell ref="K80:K81"/>
    <mergeCell ref="L80:L81"/>
    <mergeCell ref="M80:M81"/>
    <mergeCell ref="A78:A79"/>
    <mergeCell ref="B78:B79"/>
    <mergeCell ref="C78:C79"/>
    <mergeCell ref="K78:K79"/>
    <mergeCell ref="L78:L79"/>
    <mergeCell ref="M78:M79"/>
    <mergeCell ref="Q69:Q71"/>
    <mergeCell ref="B72:Q72"/>
    <mergeCell ref="A73:A77"/>
    <mergeCell ref="B73:B77"/>
    <mergeCell ref="C73:C77"/>
    <mergeCell ref="K73:K77"/>
    <mergeCell ref="N67:N68"/>
    <mergeCell ref="O67:O68"/>
    <mergeCell ref="P67:P68"/>
    <mergeCell ref="Q67:Q68"/>
    <mergeCell ref="K69:K71"/>
    <mergeCell ref="L69:L71"/>
    <mergeCell ref="M69:M71"/>
    <mergeCell ref="N69:N71"/>
    <mergeCell ref="O69:O71"/>
    <mergeCell ref="P69:P71"/>
    <mergeCell ref="A67:A68"/>
    <mergeCell ref="B67:B68"/>
    <mergeCell ref="C67:C68"/>
    <mergeCell ref="K67:K68"/>
    <mergeCell ref="L67:L68"/>
    <mergeCell ref="M67:M68"/>
    <mergeCell ref="J60:J62"/>
    <mergeCell ref="A63:A64"/>
    <mergeCell ref="B63:B64"/>
    <mergeCell ref="C63:C64"/>
    <mergeCell ref="A65:A66"/>
    <mergeCell ref="B65:B66"/>
    <mergeCell ref="C65:C66"/>
    <mergeCell ref="N59:N60"/>
    <mergeCell ref="O59:O60"/>
    <mergeCell ref="P59:P60"/>
    <mergeCell ref="Q59:Q62"/>
    <mergeCell ref="D60:D62"/>
    <mergeCell ref="E60:E62"/>
    <mergeCell ref="F60:F62"/>
    <mergeCell ref="G60:G62"/>
    <mergeCell ref="H60:H62"/>
    <mergeCell ref="I60:I62"/>
    <mergeCell ref="N57:N58"/>
    <mergeCell ref="O57:O58"/>
    <mergeCell ref="P57:P58"/>
    <mergeCell ref="Q57:Q58"/>
    <mergeCell ref="A59:A62"/>
    <mergeCell ref="B59:B62"/>
    <mergeCell ref="C59:C62"/>
    <mergeCell ref="K59:K60"/>
    <mergeCell ref="L59:L60"/>
    <mergeCell ref="M59:M60"/>
    <mergeCell ref="A57:A58"/>
    <mergeCell ref="B57:B58"/>
    <mergeCell ref="C57:C58"/>
    <mergeCell ref="K57:K58"/>
    <mergeCell ref="L57:L58"/>
    <mergeCell ref="M57:M58"/>
    <mergeCell ref="M53:M55"/>
    <mergeCell ref="N53:N55"/>
    <mergeCell ref="O53:O55"/>
    <mergeCell ref="P53:P55"/>
    <mergeCell ref="Q53:Q55"/>
    <mergeCell ref="B56:Q56"/>
    <mergeCell ref="J50:J52"/>
    <mergeCell ref="A53:A55"/>
    <mergeCell ref="B53:B55"/>
    <mergeCell ref="C53:C55"/>
    <mergeCell ref="K53:K55"/>
    <mergeCell ref="L53:L55"/>
    <mergeCell ref="M49:M50"/>
    <mergeCell ref="N49:N50"/>
    <mergeCell ref="O49:O50"/>
    <mergeCell ref="P49:P50"/>
    <mergeCell ref="D50:D52"/>
    <mergeCell ref="E50:E52"/>
    <mergeCell ref="F50:F52"/>
    <mergeCell ref="G50:G52"/>
    <mergeCell ref="H50:H52"/>
    <mergeCell ref="I50:I52"/>
    <mergeCell ref="M47:M48"/>
    <mergeCell ref="N47:N48"/>
    <mergeCell ref="O47:O48"/>
    <mergeCell ref="P47:P48"/>
    <mergeCell ref="Q47:Q48"/>
    <mergeCell ref="A49:A52"/>
    <mergeCell ref="B49:B52"/>
    <mergeCell ref="C49:C52"/>
    <mergeCell ref="K49:K50"/>
    <mergeCell ref="L49:L50"/>
    <mergeCell ref="O41:O43"/>
    <mergeCell ref="P41:P43"/>
    <mergeCell ref="Q41:Q43"/>
    <mergeCell ref="A44:A46"/>
    <mergeCell ref="B44:Q46"/>
    <mergeCell ref="A47:A48"/>
    <mergeCell ref="B47:B48"/>
    <mergeCell ref="C47:C48"/>
    <mergeCell ref="K47:K48"/>
    <mergeCell ref="L47:L48"/>
    <mergeCell ref="A41:A43"/>
    <mergeCell ref="B41:B43"/>
    <mergeCell ref="K41:K43"/>
    <mergeCell ref="L41:L43"/>
    <mergeCell ref="M41:M43"/>
    <mergeCell ref="N41:N43"/>
    <mergeCell ref="A34:A40"/>
    <mergeCell ref="B34:B40"/>
    <mergeCell ref="C34:C40"/>
    <mergeCell ref="K34:K40"/>
    <mergeCell ref="Q39:Q40"/>
    <mergeCell ref="L34:L36"/>
    <mergeCell ref="M34:M36"/>
    <mergeCell ref="N34:N36"/>
    <mergeCell ref="O34:O36"/>
    <mergeCell ref="P34:P36"/>
    <mergeCell ref="A31:A33"/>
    <mergeCell ref="B31:B33"/>
    <mergeCell ref="C31:C33"/>
    <mergeCell ref="K31:K33"/>
    <mergeCell ref="A27:A29"/>
    <mergeCell ref="B27:B29"/>
    <mergeCell ref="C27:C29"/>
    <mergeCell ref="K27:K29"/>
    <mergeCell ref="O22:O26"/>
    <mergeCell ref="O27:O29"/>
    <mergeCell ref="Q22:Q26"/>
    <mergeCell ref="D23:D26"/>
    <mergeCell ref="E23:E26"/>
    <mergeCell ref="F23:F26"/>
    <mergeCell ref="G23:G26"/>
    <mergeCell ref="H23:H26"/>
    <mergeCell ref="K22:K26"/>
    <mergeCell ref="L22:L26"/>
    <mergeCell ref="M22:M26"/>
    <mergeCell ref="L17:L20"/>
    <mergeCell ref="A22:A26"/>
    <mergeCell ref="B22:B26"/>
    <mergeCell ref="C22:C26"/>
    <mergeCell ref="A19:A20"/>
    <mergeCell ref="B19:B20"/>
    <mergeCell ref="J23:J26"/>
    <mergeCell ref="G19:G20"/>
    <mergeCell ref="I19:I20"/>
    <mergeCell ref="E19:E20"/>
    <mergeCell ref="J19:J20"/>
    <mergeCell ref="G17:G18"/>
    <mergeCell ref="H17:H18"/>
    <mergeCell ref="I23:I26"/>
    <mergeCell ref="K17:K21"/>
    <mergeCell ref="H19:H20"/>
    <mergeCell ref="I17:I18"/>
    <mergeCell ref="J17:J18"/>
    <mergeCell ref="M15:M16"/>
    <mergeCell ref="P15:P16"/>
    <mergeCell ref="Q17:Q21"/>
    <mergeCell ref="Q15:Q16"/>
    <mergeCell ref="A17:A18"/>
    <mergeCell ref="B17:B18"/>
    <mergeCell ref="C17:C21"/>
    <mergeCell ref="D17:D18"/>
    <mergeCell ref="E17:E18"/>
    <mergeCell ref="F17:F18"/>
    <mergeCell ref="M13:M14"/>
    <mergeCell ref="F19:F20"/>
    <mergeCell ref="D19:D20"/>
    <mergeCell ref="P13:P14"/>
    <mergeCell ref="Q13:Q14"/>
    <mergeCell ref="A15:A16"/>
    <mergeCell ref="B15:B16"/>
    <mergeCell ref="C15:C16"/>
    <mergeCell ref="K15:K16"/>
    <mergeCell ref="L15:L16"/>
    <mergeCell ref="M10:M12"/>
    <mergeCell ref="N15:N16"/>
    <mergeCell ref="O15:O16"/>
    <mergeCell ref="P10:P12"/>
    <mergeCell ref="Q10:Q12"/>
    <mergeCell ref="A13:A14"/>
    <mergeCell ref="B13:B14"/>
    <mergeCell ref="C13:C14"/>
    <mergeCell ref="K13:K14"/>
    <mergeCell ref="L13:L14"/>
    <mergeCell ref="K5:P5"/>
    <mergeCell ref="N13:N14"/>
    <mergeCell ref="O13:O14"/>
    <mergeCell ref="B8:Q8"/>
    <mergeCell ref="B9:Q9"/>
    <mergeCell ref="A10:A12"/>
    <mergeCell ref="B10:B12"/>
    <mergeCell ref="C10:C12"/>
    <mergeCell ref="K10:K12"/>
    <mergeCell ref="L10:L12"/>
    <mergeCell ref="Q5:Q6"/>
    <mergeCell ref="N10:N12"/>
    <mergeCell ref="O10:O12"/>
    <mergeCell ref="K1:Q2"/>
    <mergeCell ref="A3:Q3"/>
    <mergeCell ref="A5:A6"/>
    <mergeCell ref="B5:B6"/>
    <mergeCell ref="C5:C6"/>
    <mergeCell ref="D5:D6"/>
    <mergeCell ref="E5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Q97"/>
  <sheetViews>
    <sheetView zoomScaleSheetLayoutView="100" workbookViewId="0" topLeftCell="A1">
      <pane ySplit="9" topLeftCell="A10" activePane="bottomLeft" state="frozen"/>
      <selection pane="topLeft" activeCell="A1" sqref="A1"/>
      <selection pane="bottomLeft" activeCell="R3" sqref="R3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13" customWidth="1"/>
    <col min="4" max="4" width="9.28125" style="2" customWidth="1"/>
    <col min="5" max="10" width="7.7109375" style="7" customWidth="1"/>
    <col min="11" max="11" width="26.28125" style="1" customWidth="1"/>
    <col min="12" max="12" width="7.00390625" style="7" customWidth="1"/>
    <col min="13" max="13" width="6.140625" style="7" customWidth="1"/>
    <col min="14" max="16" width="5.8515625" style="7" customWidth="1"/>
    <col min="17" max="17" width="18.00390625" style="1" customWidth="1"/>
    <col min="18" max="16384" width="19.7109375" style="1" customWidth="1"/>
  </cols>
  <sheetData>
    <row r="1" ht="11.25" customHeight="1"/>
    <row r="2" spans="11:17" ht="11.25" customHeight="1">
      <c r="K2" s="111" t="s">
        <v>121</v>
      </c>
      <c r="L2" s="111"/>
      <c r="M2" s="111"/>
      <c r="N2" s="111"/>
      <c r="O2" s="111"/>
      <c r="P2" s="111"/>
      <c r="Q2" s="111"/>
    </row>
    <row r="3" spans="11:17" ht="55.5" customHeight="1">
      <c r="K3" s="111"/>
      <c r="L3" s="111"/>
      <c r="M3" s="111"/>
      <c r="N3" s="111"/>
      <c r="O3" s="111"/>
      <c r="P3" s="111"/>
      <c r="Q3" s="111"/>
    </row>
    <row r="4" spans="11:17" ht="9.75" customHeight="1">
      <c r="K4" s="111"/>
      <c r="L4" s="111"/>
      <c r="M4" s="111"/>
      <c r="N4" s="111"/>
      <c r="O4" s="111"/>
      <c r="P4" s="111"/>
      <c r="Q4" s="111"/>
    </row>
    <row r="5" spans="1:17" ht="40.5" customHeight="1">
      <c r="A5" s="112" t="s">
        <v>116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ht="9.75" customHeight="1">
      <c r="Q6" s="3" t="s">
        <v>5</v>
      </c>
    </row>
    <row r="7" spans="1:17" s="4" customFormat="1" ht="42" customHeight="1">
      <c r="A7" s="113" t="s">
        <v>10</v>
      </c>
      <c r="B7" s="107" t="s">
        <v>9</v>
      </c>
      <c r="C7" s="113" t="s">
        <v>6</v>
      </c>
      <c r="D7" s="113" t="s">
        <v>7</v>
      </c>
      <c r="E7" s="114" t="s">
        <v>0</v>
      </c>
      <c r="F7" s="115"/>
      <c r="G7" s="115"/>
      <c r="H7" s="115"/>
      <c r="I7" s="115"/>
      <c r="J7" s="116"/>
      <c r="K7" s="114" t="s">
        <v>11</v>
      </c>
      <c r="L7" s="115"/>
      <c r="M7" s="115"/>
      <c r="N7" s="115"/>
      <c r="O7" s="115"/>
      <c r="P7" s="116"/>
      <c r="Q7" s="107" t="s">
        <v>8</v>
      </c>
    </row>
    <row r="8" spans="1:17" s="4" customFormat="1" ht="15" customHeight="1">
      <c r="A8" s="113"/>
      <c r="B8" s="108"/>
      <c r="C8" s="113"/>
      <c r="D8" s="113"/>
      <c r="E8" s="5" t="s">
        <v>1</v>
      </c>
      <c r="F8" s="5" t="s">
        <v>2</v>
      </c>
      <c r="G8" s="5" t="s">
        <v>3</v>
      </c>
      <c r="H8" s="5" t="s">
        <v>48</v>
      </c>
      <c r="I8" s="5" t="s">
        <v>74</v>
      </c>
      <c r="J8" s="5" t="s">
        <v>75</v>
      </c>
      <c r="K8" s="5" t="s">
        <v>4</v>
      </c>
      <c r="L8" s="5">
        <v>2014</v>
      </c>
      <c r="M8" s="5">
        <v>2015</v>
      </c>
      <c r="N8" s="5">
        <v>2016</v>
      </c>
      <c r="O8" s="5">
        <v>2017</v>
      </c>
      <c r="P8" s="5">
        <v>2018</v>
      </c>
      <c r="Q8" s="108"/>
    </row>
    <row r="9" spans="1:17" s="4" customFormat="1" ht="14.25" customHeight="1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</row>
    <row r="10" spans="1:17" s="4" customFormat="1" ht="13.5" customHeight="1">
      <c r="A10" s="75"/>
      <c r="B10" s="119" t="s">
        <v>117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s="4" customFormat="1" ht="14.25" customHeight="1">
      <c r="A11" s="75">
        <v>1</v>
      </c>
      <c r="B11" s="120" t="s">
        <v>44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</row>
    <row r="12" spans="1:17" s="4" customFormat="1" ht="23.25" customHeight="1">
      <c r="A12" s="123" t="s">
        <v>17</v>
      </c>
      <c r="B12" s="119" t="s">
        <v>18</v>
      </c>
      <c r="C12" s="109" t="s">
        <v>82</v>
      </c>
      <c r="D12" s="86" t="s">
        <v>84</v>
      </c>
      <c r="E12" s="35">
        <f aca="true" t="shared" si="0" ref="E12:J12">E13+E14</f>
        <v>862</v>
      </c>
      <c r="F12" s="35">
        <f t="shared" si="0"/>
        <v>862</v>
      </c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126" t="s">
        <v>112</v>
      </c>
      <c r="L12" s="109">
        <v>100</v>
      </c>
      <c r="M12" s="109">
        <v>0</v>
      </c>
      <c r="N12" s="109">
        <v>0</v>
      </c>
      <c r="O12" s="109">
        <v>0</v>
      </c>
      <c r="P12" s="109">
        <v>0</v>
      </c>
      <c r="Q12" s="129" t="s">
        <v>39</v>
      </c>
    </row>
    <row r="13" spans="1:17" s="4" customFormat="1" ht="14.25" customHeight="1">
      <c r="A13" s="124"/>
      <c r="B13" s="125"/>
      <c r="C13" s="125"/>
      <c r="D13" s="75" t="s">
        <v>12</v>
      </c>
      <c r="E13" s="6">
        <f>F13+G13+H13+I13+J13</f>
        <v>431</v>
      </c>
      <c r="F13" s="12">
        <v>431</v>
      </c>
      <c r="G13" s="12">
        <v>0</v>
      </c>
      <c r="H13" s="12">
        <v>0</v>
      </c>
      <c r="I13" s="12">
        <v>0</v>
      </c>
      <c r="J13" s="12">
        <v>0</v>
      </c>
      <c r="K13" s="127"/>
      <c r="L13" s="110"/>
      <c r="M13" s="110"/>
      <c r="N13" s="110"/>
      <c r="O13" s="110"/>
      <c r="P13" s="110"/>
      <c r="Q13" s="127"/>
    </row>
    <row r="14" spans="1:17" s="4" customFormat="1" ht="15.75" customHeight="1">
      <c r="A14" s="124"/>
      <c r="B14" s="125"/>
      <c r="C14" s="125"/>
      <c r="D14" s="78" t="s">
        <v>13</v>
      </c>
      <c r="E14" s="6">
        <f>F14+G14+H14+I14+J14</f>
        <v>431</v>
      </c>
      <c r="F14" s="6">
        <v>431</v>
      </c>
      <c r="G14" s="6">
        <v>0</v>
      </c>
      <c r="H14" s="6">
        <v>0</v>
      </c>
      <c r="I14" s="6">
        <v>0</v>
      </c>
      <c r="J14" s="6">
        <v>0</v>
      </c>
      <c r="K14" s="128"/>
      <c r="L14" s="110"/>
      <c r="M14" s="110"/>
      <c r="N14" s="110"/>
      <c r="O14" s="110"/>
      <c r="P14" s="110"/>
      <c r="Q14" s="128"/>
    </row>
    <row r="15" spans="1:17" s="4" customFormat="1" ht="33.75" customHeight="1">
      <c r="A15" s="130" t="s">
        <v>20</v>
      </c>
      <c r="B15" s="126" t="s">
        <v>92</v>
      </c>
      <c r="C15" s="132" t="s">
        <v>82</v>
      </c>
      <c r="D15" s="86" t="s">
        <v>84</v>
      </c>
      <c r="E15" s="41">
        <f aca="true" t="shared" si="1" ref="E15:J15">E16</f>
        <v>0</v>
      </c>
      <c r="F15" s="41">
        <f t="shared" si="1"/>
        <v>0</v>
      </c>
      <c r="G15" s="41">
        <f t="shared" si="1"/>
        <v>0</v>
      </c>
      <c r="H15" s="41">
        <f t="shared" si="1"/>
        <v>0</v>
      </c>
      <c r="I15" s="41">
        <f t="shared" si="1"/>
        <v>0</v>
      </c>
      <c r="J15" s="41">
        <f t="shared" si="1"/>
        <v>0</v>
      </c>
      <c r="K15" s="129" t="s">
        <v>113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29" t="s">
        <v>39</v>
      </c>
    </row>
    <row r="16" spans="1:17" s="4" customFormat="1" ht="33" customHeight="1">
      <c r="A16" s="131"/>
      <c r="B16" s="128"/>
      <c r="C16" s="128"/>
      <c r="D16" s="78" t="s">
        <v>12</v>
      </c>
      <c r="E16" s="6">
        <f>F16+G16+H16+I16+J16</f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133"/>
      <c r="L16" s="118"/>
      <c r="M16" s="118"/>
      <c r="N16" s="118"/>
      <c r="O16" s="118"/>
      <c r="P16" s="118"/>
      <c r="Q16" s="133"/>
    </row>
    <row r="17" spans="1:17" s="4" customFormat="1" ht="21" customHeight="1">
      <c r="A17" s="130" t="s">
        <v>22</v>
      </c>
      <c r="B17" s="126" t="s">
        <v>21</v>
      </c>
      <c r="C17" s="132" t="s">
        <v>82</v>
      </c>
      <c r="D17" s="86" t="s">
        <v>84</v>
      </c>
      <c r="E17" s="41">
        <f aca="true" t="shared" si="2" ref="E17:J17">E18</f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129" t="s">
        <v>113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29" t="s">
        <v>39</v>
      </c>
    </row>
    <row r="18" spans="1:17" s="4" customFormat="1" ht="26.25" customHeight="1">
      <c r="A18" s="131"/>
      <c r="B18" s="128"/>
      <c r="C18" s="128"/>
      <c r="D18" s="78" t="s">
        <v>12</v>
      </c>
      <c r="E18" s="6">
        <f>F18+G18+H18+I18+J18</f>
        <v>0</v>
      </c>
      <c r="F18" s="6">
        <f>100-100</f>
        <v>0</v>
      </c>
      <c r="G18" s="6">
        <v>0</v>
      </c>
      <c r="H18" s="6">
        <v>0</v>
      </c>
      <c r="I18" s="6">
        <v>0</v>
      </c>
      <c r="J18" s="6">
        <v>0</v>
      </c>
      <c r="K18" s="133"/>
      <c r="L18" s="118"/>
      <c r="M18" s="118"/>
      <c r="N18" s="118"/>
      <c r="O18" s="118"/>
      <c r="P18" s="118"/>
      <c r="Q18" s="133"/>
    </row>
    <row r="19" spans="1:17" s="4" customFormat="1" ht="12.75" customHeight="1">
      <c r="A19" s="141" t="s">
        <v>62</v>
      </c>
      <c r="B19" s="143" t="s">
        <v>64</v>
      </c>
      <c r="C19" s="145" t="s">
        <v>82</v>
      </c>
      <c r="D19" s="148" t="s">
        <v>84</v>
      </c>
      <c r="E19" s="150">
        <f aca="true" t="shared" si="3" ref="E19:J19">E21+E23</f>
        <v>1412.5</v>
      </c>
      <c r="F19" s="150">
        <f t="shared" si="3"/>
        <v>1350</v>
      </c>
      <c r="G19" s="150">
        <f t="shared" si="3"/>
        <v>62.5</v>
      </c>
      <c r="H19" s="150">
        <f t="shared" si="3"/>
        <v>0</v>
      </c>
      <c r="I19" s="150">
        <f t="shared" si="3"/>
        <v>0</v>
      </c>
      <c r="J19" s="150">
        <f t="shared" si="3"/>
        <v>0</v>
      </c>
      <c r="K19" s="152" t="s">
        <v>114</v>
      </c>
      <c r="L19" s="141">
        <v>100</v>
      </c>
      <c r="M19" s="141">
        <v>0</v>
      </c>
      <c r="N19" s="141">
        <v>0</v>
      </c>
      <c r="O19" s="141">
        <v>0</v>
      </c>
      <c r="P19" s="141">
        <v>0</v>
      </c>
      <c r="Q19" s="138" t="s">
        <v>39</v>
      </c>
    </row>
    <row r="20" spans="1:17" s="4" customFormat="1" ht="12.75" customHeight="1">
      <c r="A20" s="142"/>
      <c r="B20" s="144"/>
      <c r="C20" s="146"/>
      <c r="D20" s="149"/>
      <c r="E20" s="151"/>
      <c r="F20" s="151"/>
      <c r="G20" s="151"/>
      <c r="H20" s="151"/>
      <c r="I20" s="151"/>
      <c r="J20" s="151"/>
      <c r="K20" s="153"/>
      <c r="L20" s="157"/>
      <c r="M20" s="157"/>
      <c r="N20" s="157"/>
      <c r="O20" s="157"/>
      <c r="P20" s="157"/>
      <c r="Q20" s="139"/>
    </row>
    <row r="21" spans="1:17" s="4" customFormat="1" ht="14.25" customHeight="1">
      <c r="A21" s="141" t="s">
        <v>65</v>
      </c>
      <c r="B21" s="143" t="s">
        <v>66</v>
      </c>
      <c r="C21" s="146"/>
      <c r="D21" s="136" t="s">
        <v>12</v>
      </c>
      <c r="E21" s="134">
        <f>SUM(F21:J22)</f>
        <v>100</v>
      </c>
      <c r="F21" s="134">
        <v>100</v>
      </c>
      <c r="G21" s="134">
        <v>0</v>
      </c>
      <c r="H21" s="134">
        <v>0</v>
      </c>
      <c r="I21" s="134">
        <v>0</v>
      </c>
      <c r="J21" s="134">
        <v>0</v>
      </c>
      <c r="K21" s="153"/>
      <c r="L21" s="157"/>
      <c r="M21" s="157"/>
      <c r="N21" s="157"/>
      <c r="O21" s="157"/>
      <c r="P21" s="157"/>
      <c r="Q21" s="139"/>
    </row>
    <row r="22" spans="1:17" s="4" customFormat="1" ht="10.5" customHeight="1">
      <c r="A22" s="142"/>
      <c r="B22" s="144"/>
      <c r="C22" s="146"/>
      <c r="D22" s="137"/>
      <c r="E22" s="135"/>
      <c r="F22" s="135"/>
      <c r="G22" s="135"/>
      <c r="H22" s="135"/>
      <c r="I22" s="135"/>
      <c r="J22" s="135"/>
      <c r="K22" s="153"/>
      <c r="L22" s="142"/>
      <c r="M22" s="142"/>
      <c r="N22" s="142"/>
      <c r="O22" s="142"/>
      <c r="P22" s="142"/>
      <c r="Q22" s="139"/>
    </row>
    <row r="23" spans="1:17" s="4" customFormat="1" ht="24.75" customHeight="1">
      <c r="A23" s="30" t="s">
        <v>72</v>
      </c>
      <c r="B23" s="71" t="s">
        <v>73</v>
      </c>
      <c r="C23" s="147"/>
      <c r="D23" s="83" t="s">
        <v>13</v>
      </c>
      <c r="E23" s="82">
        <f>F23+G23+H23+I23+J23</f>
        <v>1312.5</v>
      </c>
      <c r="F23" s="82">
        <v>1250</v>
      </c>
      <c r="G23" s="82">
        <v>62.5</v>
      </c>
      <c r="H23" s="82">
        <v>0</v>
      </c>
      <c r="I23" s="82">
        <v>0</v>
      </c>
      <c r="J23" s="82">
        <v>0</v>
      </c>
      <c r="K23" s="154"/>
      <c r="L23" s="78">
        <v>95</v>
      </c>
      <c r="M23" s="78">
        <v>5</v>
      </c>
      <c r="N23" s="78">
        <v>0</v>
      </c>
      <c r="O23" s="78">
        <v>0</v>
      </c>
      <c r="P23" s="78">
        <v>0</v>
      </c>
      <c r="Q23" s="140"/>
    </row>
    <row r="24" spans="1:17" s="4" customFormat="1" ht="24.75" customHeight="1">
      <c r="A24" s="141" t="s">
        <v>67</v>
      </c>
      <c r="B24" s="143" t="s">
        <v>68</v>
      </c>
      <c r="C24" s="145" t="s">
        <v>82</v>
      </c>
      <c r="D24" s="86" t="s">
        <v>84</v>
      </c>
      <c r="E24" s="81">
        <f aca="true" t="shared" si="4" ref="E24:J24">E25</f>
        <v>1500</v>
      </c>
      <c r="F24" s="81">
        <f t="shared" si="4"/>
        <v>1500</v>
      </c>
      <c r="G24" s="81">
        <f t="shared" si="4"/>
        <v>0</v>
      </c>
      <c r="H24" s="81">
        <f t="shared" si="4"/>
        <v>0</v>
      </c>
      <c r="I24" s="81">
        <f t="shared" si="4"/>
        <v>0</v>
      </c>
      <c r="J24" s="81">
        <f t="shared" si="4"/>
        <v>0</v>
      </c>
      <c r="K24" s="152" t="s">
        <v>115</v>
      </c>
      <c r="L24" s="141">
        <v>100</v>
      </c>
      <c r="M24" s="141">
        <v>0</v>
      </c>
      <c r="N24" s="141">
        <v>0</v>
      </c>
      <c r="O24" s="141">
        <v>0</v>
      </c>
      <c r="P24" s="141">
        <v>0</v>
      </c>
      <c r="Q24" s="152" t="s">
        <v>39</v>
      </c>
    </row>
    <row r="25" spans="1:17" s="4" customFormat="1" ht="18" customHeight="1">
      <c r="A25" s="158"/>
      <c r="B25" s="160"/>
      <c r="C25" s="162"/>
      <c r="D25" s="136" t="s">
        <v>12</v>
      </c>
      <c r="E25" s="134">
        <f>SUM(F25:J28)</f>
        <v>1500</v>
      </c>
      <c r="F25" s="134">
        <v>1500</v>
      </c>
      <c r="G25" s="134">
        <f>SUM(H25:L25)</f>
        <v>0</v>
      </c>
      <c r="H25" s="134">
        <f>SUM(K25:M25)</f>
        <v>0</v>
      </c>
      <c r="I25" s="134">
        <f>SUM(L25:N25)</f>
        <v>0</v>
      </c>
      <c r="J25" s="134">
        <f>SUM(M25:O25)</f>
        <v>0</v>
      </c>
      <c r="K25" s="166"/>
      <c r="L25" s="155"/>
      <c r="M25" s="155"/>
      <c r="N25" s="155"/>
      <c r="O25" s="155"/>
      <c r="P25" s="155"/>
      <c r="Q25" s="164"/>
    </row>
    <row r="26" spans="1:17" s="4" customFormat="1" ht="18" customHeight="1">
      <c r="A26" s="158"/>
      <c r="B26" s="160"/>
      <c r="C26" s="162"/>
      <c r="D26" s="137"/>
      <c r="E26" s="135"/>
      <c r="F26" s="135"/>
      <c r="G26" s="135"/>
      <c r="H26" s="135"/>
      <c r="I26" s="135"/>
      <c r="J26" s="135"/>
      <c r="K26" s="166"/>
      <c r="L26" s="155"/>
      <c r="M26" s="155"/>
      <c r="N26" s="155"/>
      <c r="O26" s="155"/>
      <c r="P26" s="155"/>
      <c r="Q26" s="164"/>
    </row>
    <row r="27" spans="1:17" s="4" customFormat="1" ht="6.75" customHeight="1">
      <c r="A27" s="158"/>
      <c r="B27" s="160"/>
      <c r="C27" s="162"/>
      <c r="D27" s="137"/>
      <c r="E27" s="135"/>
      <c r="F27" s="135"/>
      <c r="G27" s="135"/>
      <c r="H27" s="135"/>
      <c r="I27" s="135"/>
      <c r="J27" s="135"/>
      <c r="K27" s="166"/>
      <c r="L27" s="155"/>
      <c r="M27" s="155"/>
      <c r="N27" s="155"/>
      <c r="O27" s="155"/>
      <c r="P27" s="155"/>
      <c r="Q27" s="164"/>
    </row>
    <row r="28" spans="1:17" s="4" customFormat="1" ht="6.75" customHeight="1" thickBot="1">
      <c r="A28" s="159"/>
      <c r="B28" s="161"/>
      <c r="C28" s="163"/>
      <c r="D28" s="239"/>
      <c r="E28" s="240"/>
      <c r="F28" s="240"/>
      <c r="G28" s="240"/>
      <c r="H28" s="240"/>
      <c r="I28" s="240"/>
      <c r="J28" s="240"/>
      <c r="K28" s="133"/>
      <c r="L28" s="156"/>
      <c r="M28" s="156"/>
      <c r="N28" s="156"/>
      <c r="O28" s="156"/>
      <c r="P28" s="156"/>
      <c r="Q28" s="165"/>
    </row>
    <row r="29" spans="1:17" s="4" customFormat="1" ht="24" customHeight="1">
      <c r="A29" s="117"/>
      <c r="B29" s="152" t="s">
        <v>78</v>
      </c>
      <c r="C29" s="236"/>
      <c r="D29" s="27" t="s">
        <v>81</v>
      </c>
      <c r="E29" s="42">
        <f>SUM(F29:J29)</f>
        <v>3774.5</v>
      </c>
      <c r="F29" s="42">
        <f>SUM(F30:F31)</f>
        <v>3712</v>
      </c>
      <c r="G29" s="42">
        <f>SUM(G30:G31)</f>
        <v>62.5</v>
      </c>
      <c r="H29" s="43">
        <f>SUM(H30:H31)</f>
        <v>0</v>
      </c>
      <c r="I29" s="43">
        <f>SUM(I30:I31)</f>
        <v>0</v>
      </c>
      <c r="J29" s="43">
        <f>SUM(J30:J31)</f>
        <v>0</v>
      </c>
      <c r="K29" s="117"/>
      <c r="L29" s="117"/>
      <c r="M29" s="117"/>
      <c r="N29" s="117"/>
      <c r="O29" s="117"/>
      <c r="P29" s="117"/>
      <c r="Q29" s="117"/>
    </row>
    <row r="30" spans="1:17" s="4" customFormat="1" ht="13.5" customHeight="1">
      <c r="A30" s="117"/>
      <c r="B30" s="153"/>
      <c r="C30" s="237"/>
      <c r="D30" s="28" t="s">
        <v>12</v>
      </c>
      <c r="E30" s="23">
        <f>SUM(F30:J30)</f>
        <v>2031</v>
      </c>
      <c r="F30" s="23">
        <f>F13+F16+F18+F21+F25</f>
        <v>2031</v>
      </c>
      <c r="G30" s="23">
        <f>G13+G16+G18+G21+G25</f>
        <v>0</v>
      </c>
      <c r="H30" s="24">
        <f>SUM(H14:H28)</f>
        <v>0</v>
      </c>
      <c r="I30" s="24">
        <f>SUM(I14:I28)</f>
        <v>0</v>
      </c>
      <c r="J30" s="24">
        <f>SUM(J14:J28)</f>
        <v>0</v>
      </c>
      <c r="K30" s="117"/>
      <c r="L30" s="117"/>
      <c r="M30" s="117"/>
      <c r="N30" s="117"/>
      <c r="O30" s="117"/>
      <c r="P30" s="117"/>
      <c r="Q30" s="117"/>
    </row>
    <row r="31" spans="1:17" s="4" customFormat="1" ht="14.25" customHeight="1" thickBot="1">
      <c r="A31" s="117"/>
      <c r="B31" s="154"/>
      <c r="C31" s="238"/>
      <c r="D31" s="29" t="s">
        <v>13</v>
      </c>
      <c r="E31" s="67">
        <f>SUM(F31:J31)</f>
        <v>1743.5</v>
      </c>
      <c r="F31" s="25">
        <f>F14+F23</f>
        <v>1681</v>
      </c>
      <c r="G31" s="25">
        <f>G14+G23</f>
        <v>62.5</v>
      </c>
      <c r="H31" s="26">
        <f>SUM(H28)</f>
        <v>0</v>
      </c>
      <c r="I31" s="26">
        <f>SUM(I28)</f>
        <v>0</v>
      </c>
      <c r="J31" s="26">
        <f>SUM(J28)</f>
        <v>0</v>
      </c>
      <c r="K31" s="117"/>
      <c r="L31" s="117"/>
      <c r="M31" s="117"/>
      <c r="N31" s="117"/>
      <c r="O31" s="117"/>
      <c r="P31" s="117"/>
      <c r="Q31" s="117"/>
    </row>
    <row r="32" spans="1:17" s="4" customFormat="1" ht="15" customHeight="1">
      <c r="A32" s="80" t="s">
        <v>16</v>
      </c>
      <c r="B32" s="233" t="s">
        <v>55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5"/>
    </row>
    <row r="33" spans="1:17" s="4" customFormat="1" ht="22.5" customHeight="1">
      <c r="A33" s="141" t="s">
        <v>24</v>
      </c>
      <c r="B33" s="126" t="s">
        <v>23</v>
      </c>
      <c r="C33" s="167" t="s">
        <v>82</v>
      </c>
      <c r="D33" s="36" t="s">
        <v>85</v>
      </c>
      <c r="E33" s="37">
        <f aca="true" t="shared" si="5" ref="E33:J33">E34+E35</f>
        <v>308.1</v>
      </c>
      <c r="F33" s="37">
        <f t="shared" si="5"/>
        <v>113.1</v>
      </c>
      <c r="G33" s="37">
        <f t="shared" si="5"/>
        <v>80</v>
      </c>
      <c r="H33" s="37">
        <f t="shared" si="5"/>
        <v>35</v>
      </c>
      <c r="I33" s="37">
        <f t="shared" si="5"/>
        <v>40</v>
      </c>
      <c r="J33" s="37">
        <f t="shared" si="5"/>
        <v>40</v>
      </c>
      <c r="K33" s="145" t="s">
        <v>93</v>
      </c>
      <c r="L33" s="141">
        <v>100</v>
      </c>
      <c r="M33" s="141">
        <v>0</v>
      </c>
      <c r="N33" s="141">
        <v>0</v>
      </c>
      <c r="O33" s="141">
        <v>0</v>
      </c>
      <c r="P33" s="141">
        <v>0</v>
      </c>
      <c r="Q33" s="167" t="s">
        <v>71</v>
      </c>
    </row>
    <row r="34" spans="1:17" s="4" customFormat="1" ht="18.75" customHeight="1">
      <c r="A34" s="155"/>
      <c r="B34" s="127"/>
      <c r="C34" s="168"/>
      <c r="D34" s="141" t="s">
        <v>12</v>
      </c>
      <c r="E34" s="6">
        <f aca="true" t="shared" si="6" ref="E34:E45">F34+G34+H34+I34+J34</f>
        <v>228.1</v>
      </c>
      <c r="F34" s="6">
        <f>50+20.8+42.3</f>
        <v>113.1</v>
      </c>
      <c r="G34" s="6">
        <v>0</v>
      </c>
      <c r="H34" s="6">
        <v>35</v>
      </c>
      <c r="I34" s="6">
        <v>40</v>
      </c>
      <c r="J34" s="6">
        <v>40</v>
      </c>
      <c r="K34" s="170"/>
      <c r="L34" s="142"/>
      <c r="M34" s="142"/>
      <c r="N34" s="142"/>
      <c r="O34" s="142"/>
      <c r="P34" s="142"/>
      <c r="Q34" s="180"/>
    </row>
    <row r="35" spans="1:17" s="4" customFormat="1" ht="22.5" customHeight="1">
      <c r="A35" s="156"/>
      <c r="B35" s="128"/>
      <c r="C35" s="169"/>
      <c r="D35" s="156"/>
      <c r="E35" s="6">
        <v>80</v>
      </c>
      <c r="F35" s="6">
        <v>0</v>
      </c>
      <c r="G35" s="6">
        <v>80</v>
      </c>
      <c r="H35" s="6">
        <v>0</v>
      </c>
      <c r="I35" s="6">
        <v>0</v>
      </c>
      <c r="J35" s="6">
        <v>0</v>
      </c>
      <c r="K35" s="171"/>
      <c r="L35" s="79">
        <v>0</v>
      </c>
      <c r="M35" s="79">
        <v>100</v>
      </c>
      <c r="N35" s="79">
        <v>0</v>
      </c>
      <c r="O35" s="79">
        <v>0</v>
      </c>
      <c r="P35" s="79">
        <v>0</v>
      </c>
      <c r="Q35" s="49" t="s">
        <v>19</v>
      </c>
    </row>
    <row r="36" spans="1:17" s="4" customFormat="1" ht="24" customHeight="1">
      <c r="A36" s="167" t="s">
        <v>25</v>
      </c>
      <c r="B36" s="143" t="s">
        <v>26</v>
      </c>
      <c r="C36" s="167" t="s">
        <v>82</v>
      </c>
      <c r="D36" s="36" t="s">
        <v>84</v>
      </c>
      <c r="E36" s="41">
        <f aca="true" t="shared" si="7" ref="E36:J36">E38+E39+E40+E41+E42</f>
        <v>770.3</v>
      </c>
      <c r="F36" s="41">
        <f t="shared" si="7"/>
        <v>512.3</v>
      </c>
      <c r="G36" s="41">
        <f t="shared" si="7"/>
        <v>98</v>
      </c>
      <c r="H36" s="41">
        <f t="shared" si="7"/>
        <v>40</v>
      </c>
      <c r="I36" s="41">
        <f t="shared" si="7"/>
        <v>60</v>
      </c>
      <c r="J36" s="41">
        <f t="shared" si="7"/>
        <v>60</v>
      </c>
      <c r="K36" s="138" t="s">
        <v>94</v>
      </c>
      <c r="L36" s="167">
        <v>100</v>
      </c>
      <c r="M36" s="167">
        <v>100</v>
      </c>
      <c r="N36" s="167">
        <v>100</v>
      </c>
      <c r="O36" s="167">
        <v>100</v>
      </c>
      <c r="P36" s="167">
        <v>100</v>
      </c>
      <c r="Q36" s="167" t="s">
        <v>71</v>
      </c>
    </row>
    <row r="37" spans="1:17" s="4" customFormat="1" ht="24" customHeight="1">
      <c r="A37" s="176"/>
      <c r="B37" s="177"/>
      <c r="C37" s="176"/>
      <c r="D37" s="38" t="s">
        <v>86</v>
      </c>
      <c r="E37" s="6">
        <f aca="true" t="shared" si="8" ref="E37:J37">E38+E39+E40+E41</f>
        <v>670.3</v>
      </c>
      <c r="F37" s="6">
        <f t="shared" si="8"/>
        <v>412.29999999999995</v>
      </c>
      <c r="G37" s="6">
        <f>G38+G39+G40+G41</f>
        <v>98</v>
      </c>
      <c r="H37" s="6">
        <f t="shared" si="8"/>
        <v>40</v>
      </c>
      <c r="I37" s="6">
        <f t="shared" si="8"/>
        <v>60</v>
      </c>
      <c r="J37" s="6">
        <f t="shared" si="8"/>
        <v>60</v>
      </c>
      <c r="K37" s="178"/>
      <c r="L37" s="176"/>
      <c r="M37" s="176"/>
      <c r="N37" s="176"/>
      <c r="O37" s="176"/>
      <c r="P37" s="176"/>
      <c r="Q37" s="176"/>
    </row>
    <row r="38" spans="1:17" s="4" customFormat="1" ht="15.75" customHeight="1">
      <c r="A38" s="155"/>
      <c r="B38" s="127"/>
      <c r="C38" s="168"/>
      <c r="D38" s="167" t="s">
        <v>87</v>
      </c>
      <c r="E38" s="6">
        <f t="shared" si="6"/>
        <v>470.29999999999995</v>
      </c>
      <c r="F38" s="6">
        <f>50+103.2+129.1</f>
        <v>282.29999999999995</v>
      </c>
      <c r="G38" s="95">
        <f>60+18</f>
        <v>78</v>
      </c>
      <c r="H38" s="6">
        <v>30</v>
      </c>
      <c r="I38" s="6">
        <v>40</v>
      </c>
      <c r="J38" s="6">
        <v>40</v>
      </c>
      <c r="K38" s="178"/>
      <c r="L38" s="180"/>
      <c r="M38" s="180"/>
      <c r="N38" s="180"/>
      <c r="O38" s="180"/>
      <c r="P38" s="180"/>
      <c r="Q38" s="180"/>
    </row>
    <row r="39" spans="1:17" s="4" customFormat="1" ht="14.25" customHeight="1">
      <c r="A39" s="155"/>
      <c r="B39" s="127"/>
      <c r="C39" s="168"/>
      <c r="D39" s="176"/>
      <c r="E39" s="6">
        <f t="shared" si="6"/>
        <v>50</v>
      </c>
      <c r="F39" s="6">
        <v>15</v>
      </c>
      <c r="G39" s="6">
        <v>10</v>
      </c>
      <c r="H39" s="6">
        <v>5</v>
      </c>
      <c r="I39" s="6">
        <v>10</v>
      </c>
      <c r="J39" s="6">
        <v>10</v>
      </c>
      <c r="K39" s="178"/>
      <c r="L39" s="89">
        <v>100</v>
      </c>
      <c r="M39" s="89">
        <v>100</v>
      </c>
      <c r="N39" s="89">
        <v>100</v>
      </c>
      <c r="O39" s="89">
        <v>100</v>
      </c>
      <c r="P39" s="89">
        <v>100</v>
      </c>
      <c r="Q39" s="49" t="s">
        <v>37</v>
      </c>
    </row>
    <row r="40" spans="1:17" s="4" customFormat="1" ht="14.25" customHeight="1">
      <c r="A40" s="155"/>
      <c r="B40" s="127"/>
      <c r="C40" s="168"/>
      <c r="D40" s="176"/>
      <c r="E40" s="6">
        <f t="shared" si="6"/>
        <v>50</v>
      </c>
      <c r="F40" s="91">
        <v>15</v>
      </c>
      <c r="G40" s="91">
        <v>10</v>
      </c>
      <c r="H40" s="91">
        <v>5</v>
      </c>
      <c r="I40" s="91">
        <v>10</v>
      </c>
      <c r="J40" s="91">
        <v>10</v>
      </c>
      <c r="K40" s="178"/>
      <c r="L40" s="89">
        <v>100</v>
      </c>
      <c r="M40" s="89">
        <v>100</v>
      </c>
      <c r="N40" s="89">
        <v>100</v>
      </c>
      <c r="O40" s="89">
        <v>100</v>
      </c>
      <c r="P40" s="89">
        <v>100</v>
      </c>
      <c r="Q40" s="77" t="s">
        <v>38</v>
      </c>
    </row>
    <row r="41" spans="1:17" s="4" customFormat="1" ht="22.5" customHeight="1">
      <c r="A41" s="155"/>
      <c r="B41" s="127"/>
      <c r="C41" s="168"/>
      <c r="D41" s="176"/>
      <c r="E41" s="91">
        <f t="shared" si="6"/>
        <v>100</v>
      </c>
      <c r="F41" s="91">
        <v>100</v>
      </c>
      <c r="G41" s="91">
        <v>0</v>
      </c>
      <c r="H41" s="91">
        <v>0</v>
      </c>
      <c r="I41" s="91">
        <v>0</v>
      </c>
      <c r="J41" s="91">
        <v>0</v>
      </c>
      <c r="K41" s="178"/>
      <c r="L41" s="89">
        <v>100</v>
      </c>
      <c r="M41" s="89">
        <v>0</v>
      </c>
      <c r="N41" s="89">
        <v>0</v>
      </c>
      <c r="O41" s="89">
        <v>0</v>
      </c>
      <c r="P41" s="89">
        <v>0</v>
      </c>
      <c r="Q41" s="138" t="s">
        <v>19</v>
      </c>
    </row>
    <row r="42" spans="1:17" s="4" customFormat="1" ht="22.5" customHeight="1">
      <c r="A42" s="156"/>
      <c r="B42" s="128"/>
      <c r="C42" s="169"/>
      <c r="D42" s="89" t="s">
        <v>13</v>
      </c>
      <c r="E42" s="6">
        <f t="shared" si="6"/>
        <v>100</v>
      </c>
      <c r="F42" s="6">
        <v>100</v>
      </c>
      <c r="G42" s="6">
        <v>0</v>
      </c>
      <c r="H42" s="6">
        <v>0</v>
      </c>
      <c r="I42" s="6">
        <v>0</v>
      </c>
      <c r="J42" s="6">
        <v>0</v>
      </c>
      <c r="K42" s="179"/>
      <c r="L42" s="89">
        <v>100</v>
      </c>
      <c r="M42" s="89">
        <v>0</v>
      </c>
      <c r="N42" s="89">
        <v>0</v>
      </c>
      <c r="O42" s="89">
        <v>0</v>
      </c>
      <c r="P42" s="89">
        <v>0</v>
      </c>
      <c r="Q42" s="179"/>
    </row>
    <row r="43" spans="1:17" s="4" customFormat="1" ht="23.25" customHeight="1">
      <c r="A43" s="167"/>
      <c r="B43" s="126" t="s">
        <v>77</v>
      </c>
      <c r="C43" s="89"/>
      <c r="D43" s="89" t="s">
        <v>88</v>
      </c>
      <c r="E43" s="41">
        <f aca="true" t="shared" si="9" ref="E43:J43">SUM(E44:E45)</f>
        <v>1078.4</v>
      </c>
      <c r="F43" s="41">
        <f t="shared" si="9"/>
        <v>625.4</v>
      </c>
      <c r="G43" s="96">
        <f t="shared" si="9"/>
        <v>178</v>
      </c>
      <c r="H43" s="41">
        <f t="shared" si="9"/>
        <v>75</v>
      </c>
      <c r="I43" s="41">
        <f t="shared" si="9"/>
        <v>100</v>
      </c>
      <c r="J43" s="41">
        <f t="shared" si="9"/>
        <v>100</v>
      </c>
      <c r="K43" s="129"/>
      <c r="L43" s="167"/>
      <c r="M43" s="167"/>
      <c r="N43" s="167"/>
      <c r="O43" s="167"/>
      <c r="P43" s="167"/>
      <c r="Q43" s="129"/>
    </row>
    <row r="44" spans="1:17" s="4" customFormat="1" ht="16.5" customHeight="1">
      <c r="A44" s="181"/>
      <c r="B44" s="127"/>
      <c r="C44" s="89"/>
      <c r="D44" s="89" t="s">
        <v>12</v>
      </c>
      <c r="E44" s="6">
        <f t="shared" si="6"/>
        <v>978.4</v>
      </c>
      <c r="F44" s="6">
        <f>F34+F38+F39+F40+F41</f>
        <v>525.4</v>
      </c>
      <c r="G44" s="95">
        <f>G34+G35+G38+G39+G40+G41</f>
        <v>178</v>
      </c>
      <c r="H44" s="6">
        <f>H34+H38+H39+H40+H41</f>
        <v>75</v>
      </c>
      <c r="I44" s="6">
        <f>I34+I38+I39+I40+I41</f>
        <v>100</v>
      </c>
      <c r="J44" s="6">
        <f>J34+J38+J39+J40+J41</f>
        <v>100</v>
      </c>
      <c r="K44" s="166"/>
      <c r="L44" s="181"/>
      <c r="M44" s="181"/>
      <c r="N44" s="181"/>
      <c r="O44" s="181"/>
      <c r="P44" s="181"/>
      <c r="Q44" s="166"/>
    </row>
    <row r="45" spans="1:17" s="4" customFormat="1" ht="15" customHeight="1">
      <c r="A45" s="182"/>
      <c r="B45" s="128"/>
      <c r="C45" s="89"/>
      <c r="D45" s="89" t="s">
        <v>13</v>
      </c>
      <c r="E45" s="6">
        <f t="shared" si="6"/>
        <v>100</v>
      </c>
      <c r="F45" s="6">
        <f>F42</f>
        <v>100</v>
      </c>
      <c r="G45" s="6">
        <f>G42</f>
        <v>0</v>
      </c>
      <c r="H45" s="6">
        <f>H42</f>
        <v>0</v>
      </c>
      <c r="I45" s="6">
        <f>I42</f>
        <v>0</v>
      </c>
      <c r="J45" s="6">
        <f>J42</f>
        <v>0</v>
      </c>
      <c r="K45" s="133"/>
      <c r="L45" s="182"/>
      <c r="M45" s="182"/>
      <c r="N45" s="182"/>
      <c r="O45" s="182"/>
      <c r="P45" s="182"/>
      <c r="Q45" s="133"/>
    </row>
    <row r="46" spans="1:17" s="4" customFormat="1" ht="5.25" customHeight="1">
      <c r="A46" s="157" t="s">
        <v>28</v>
      </c>
      <c r="B46" s="186" t="s">
        <v>27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47" spans="1:17" s="4" customFormat="1" ht="5.25" customHeight="1">
      <c r="A47" s="157"/>
      <c r="B47" s="188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</row>
    <row r="48" spans="1:17" s="4" customFormat="1" ht="5.25" customHeight="1">
      <c r="A48" s="142"/>
      <c r="B48" s="188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</row>
    <row r="49" spans="1:17" s="4" customFormat="1" ht="24.75" customHeight="1">
      <c r="A49" s="190" t="s">
        <v>29</v>
      </c>
      <c r="B49" s="191" t="s">
        <v>118</v>
      </c>
      <c r="C49" s="192" t="s">
        <v>82</v>
      </c>
      <c r="D49" s="89" t="s">
        <v>88</v>
      </c>
      <c r="E49" s="37">
        <f aca="true" t="shared" si="10" ref="E49:J49">E50</f>
        <v>128796.5</v>
      </c>
      <c r="F49" s="37">
        <f t="shared" si="10"/>
        <v>29737.7</v>
      </c>
      <c r="G49" s="37">
        <f t="shared" si="10"/>
        <v>25389.7</v>
      </c>
      <c r="H49" s="37">
        <f t="shared" si="10"/>
        <v>21889.7</v>
      </c>
      <c r="I49" s="37">
        <f t="shared" si="10"/>
        <v>25889.7</v>
      </c>
      <c r="J49" s="37">
        <f t="shared" si="10"/>
        <v>25889.7</v>
      </c>
      <c r="K49" s="193" t="s">
        <v>102</v>
      </c>
      <c r="L49" s="190" t="s">
        <v>80</v>
      </c>
      <c r="M49" s="190">
        <v>0.15</v>
      </c>
      <c r="N49" s="190">
        <v>0.2</v>
      </c>
      <c r="O49" s="190">
        <v>0.25</v>
      </c>
      <c r="P49" s="190">
        <v>0.25</v>
      </c>
      <c r="Q49" s="193" t="s">
        <v>30</v>
      </c>
    </row>
    <row r="50" spans="1:17" s="4" customFormat="1" ht="24" customHeight="1">
      <c r="A50" s="156"/>
      <c r="B50" s="128"/>
      <c r="C50" s="169"/>
      <c r="D50" s="31" t="s">
        <v>12</v>
      </c>
      <c r="E50" s="32">
        <f>F50+G50+H50+I50+J50</f>
        <v>128796.5</v>
      </c>
      <c r="F50" s="32">
        <f>30737.7-1000</f>
        <v>29737.7</v>
      </c>
      <c r="G50" s="32">
        <f>25889.7-2500+2000</f>
        <v>25389.7</v>
      </c>
      <c r="H50" s="32">
        <v>21889.7</v>
      </c>
      <c r="I50" s="32">
        <v>25889.7</v>
      </c>
      <c r="J50" s="32">
        <v>25889.7</v>
      </c>
      <c r="K50" s="169"/>
      <c r="L50" s="194"/>
      <c r="M50" s="194"/>
      <c r="N50" s="194"/>
      <c r="O50" s="194"/>
      <c r="P50" s="194"/>
      <c r="Q50" s="169"/>
    </row>
    <row r="51" spans="1:17" s="4" customFormat="1" ht="24" customHeight="1">
      <c r="A51" s="190" t="s">
        <v>31</v>
      </c>
      <c r="B51" s="191" t="s">
        <v>79</v>
      </c>
      <c r="C51" s="192" t="s">
        <v>82</v>
      </c>
      <c r="D51" s="89" t="s">
        <v>88</v>
      </c>
      <c r="E51" s="87">
        <f aca="true" t="shared" si="11" ref="E51:J51">E52</f>
        <v>0</v>
      </c>
      <c r="F51" s="87">
        <f t="shared" si="11"/>
        <v>0</v>
      </c>
      <c r="G51" s="87">
        <f t="shared" si="11"/>
        <v>0</v>
      </c>
      <c r="H51" s="87">
        <f t="shared" si="11"/>
        <v>0</v>
      </c>
      <c r="I51" s="87">
        <f t="shared" si="11"/>
        <v>0</v>
      </c>
      <c r="J51" s="87">
        <f t="shared" si="11"/>
        <v>0</v>
      </c>
      <c r="K51" s="193" t="s">
        <v>101</v>
      </c>
      <c r="L51" s="190">
        <v>18</v>
      </c>
      <c r="M51" s="190">
        <v>26</v>
      </c>
      <c r="N51" s="190">
        <v>39</v>
      </c>
      <c r="O51" s="190">
        <v>52</v>
      </c>
      <c r="P51" s="190">
        <v>52</v>
      </c>
      <c r="Q51" s="192" t="s">
        <v>30</v>
      </c>
    </row>
    <row r="52" spans="1:17" s="4" customFormat="1" ht="25.5" customHeight="1">
      <c r="A52" s="155"/>
      <c r="B52" s="127"/>
      <c r="C52" s="168"/>
      <c r="D52" s="190" t="s">
        <v>12</v>
      </c>
      <c r="E52" s="196">
        <f>F52+G52+H52+I52+J52</f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33"/>
      <c r="L52" s="156"/>
      <c r="M52" s="156"/>
      <c r="N52" s="156"/>
      <c r="O52" s="156"/>
      <c r="P52" s="156"/>
      <c r="Q52" s="232"/>
    </row>
    <row r="53" spans="1:17" s="4" customFormat="1" ht="33.75" customHeight="1">
      <c r="A53" s="155"/>
      <c r="B53" s="127"/>
      <c r="C53" s="168"/>
      <c r="D53" s="195"/>
      <c r="E53" s="197"/>
      <c r="F53" s="197"/>
      <c r="G53" s="197"/>
      <c r="H53" s="197"/>
      <c r="I53" s="197"/>
      <c r="J53" s="197"/>
      <c r="K53" s="33" t="s">
        <v>100</v>
      </c>
      <c r="L53" s="31" t="s">
        <v>80</v>
      </c>
      <c r="M53" s="31">
        <v>18</v>
      </c>
      <c r="N53" s="31">
        <v>19</v>
      </c>
      <c r="O53" s="31">
        <v>20</v>
      </c>
      <c r="P53" s="31">
        <v>20</v>
      </c>
      <c r="Q53" s="232"/>
    </row>
    <row r="54" spans="1:17" s="4" customFormat="1" ht="45.75" customHeight="1" thickBot="1">
      <c r="A54" s="156"/>
      <c r="B54" s="128"/>
      <c r="C54" s="169"/>
      <c r="D54" s="195"/>
      <c r="E54" s="197"/>
      <c r="F54" s="197"/>
      <c r="G54" s="197"/>
      <c r="H54" s="197"/>
      <c r="I54" s="197"/>
      <c r="J54" s="197"/>
      <c r="K54" s="33" t="s">
        <v>99</v>
      </c>
      <c r="L54" s="31" t="s">
        <v>80</v>
      </c>
      <c r="M54" s="31">
        <v>11</v>
      </c>
      <c r="N54" s="31">
        <v>11</v>
      </c>
      <c r="O54" s="31">
        <v>11</v>
      </c>
      <c r="P54" s="31">
        <v>11</v>
      </c>
      <c r="Q54" s="232"/>
    </row>
    <row r="55" spans="1:17" s="4" customFormat="1" ht="22.5" customHeight="1">
      <c r="A55" s="141"/>
      <c r="B55" s="126" t="s">
        <v>76</v>
      </c>
      <c r="C55" s="200"/>
      <c r="D55" s="22" t="s">
        <v>89</v>
      </c>
      <c r="E55" s="42">
        <f aca="true" t="shared" si="12" ref="E55:J55">E50+E52</f>
        <v>128796.5</v>
      </c>
      <c r="F55" s="42">
        <f t="shared" si="12"/>
        <v>29737.7</v>
      </c>
      <c r="G55" s="42">
        <f t="shared" si="12"/>
        <v>25389.7</v>
      </c>
      <c r="H55" s="42">
        <f t="shared" si="12"/>
        <v>21889.7</v>
      </c>
      <c r="I55" s="42">
        <f t="shared" si="12"/>
        <v>25889.7</v>
      </c>
      <c r="J55" s="43">
        <f t="shared" si="12"/>
        <v>25889.7</v>
      </c>
      <c r="K55" s="172"/>
      <c r="L55" s="200"/>
      <c r="M55" s="200"/>
      <c r="N55" s="200"/>
      <c r="O55" s="200"/>
      <c r="P55" s="200"/>
      <c r="Q55" s="205"/>
    </row>
    <row r="56" spans="1:17" s="4" customFormat="1" ht="15" customHeight="1">
      <c r="A56" s="155"/>
      <c r="B56" s="198"/>
      <c r="C56" s="201"/>
      <c r="D56" s="19" t="s">
        <v>12</v>
      </c>
      <c r="E56" s="6">
        <f>E55</f>
        <v>128796.5</v>
      </c>
      <c r="F56" s="6">
        <f>F55</f>
        <v>29737.7</v>
      </c>
      <c r="G56" s="6">
        <f>G50+G52</f>
        <v>25389.7</v>
      </c>
      <c r="H56" s="6">
        <f>H50+H52</f>
        <v>21889.7</v>
      </c>
      <c r="I56" s="6">
        <f>I50+I52</f>
        <v>25889.7</v>
      </c>
      <c r="J56" s="6">
        <f>J50+J52</f>
        <v>25889.7</v>
      </c>
      <c r="K56" s="203"/>
      <c r="L56" s="201"/>
      <c r="M56" s="201"/>
      <c r="N56" s="201"/>
      <c r="O56" s="201"/>
      <c r="P56" s="201"/>
      <c r="Q56" s="206"/>
    </row>
    <row r="57" spans="1:17" s="4" customFormat="1" ht="15" customHeight="1" thickBot="1">
      <c r="A57" s="156"/>
      <c r="B57" s="199"/>
      <c r="C57" s="202"/>
      <c r="D57" s="16" t="s">
        <v>13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8">
        <v>0</v>
      </c>
      <c r="K57" s="204"/>
      <c r="L57" s="202"/>
      <c r="M57" s="202"/>
      <c r="N57" s="202"/>
      <c r="O57" s="202"/>
      <c r="P57" s="202"/>
      <c r="Q57" s="206"/>
    </row>
    <row r="58" spans="1:17" s="4" customFormat="1" ht="12.75" customHeight="1">
      <c r="A58" s="84" t="s">
        <v>14</v>
      </c>
      <c r="B58" s="207" t="s">
        <v>53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</row>
    <row r="59" spans="1:17" s="4" customFormat="1" ht="21.75" customHeight="1">
      <c r="A59" s="117" t="s">
        <v>32</v>
      </c>
      <c r="B59" s="119" t="s">
        <v>45</v>
      </c>
      <c r="C59" s="205" t="s">
        <v>82</v>
      </c>
      <c r="D59" s="89" t="s">
        <v>89</v>
      </c>
      <c r="E59" s="40">
        <f aca="true" t="shared" si="13" ref="E59:J59">E60</f>
        <v>660</v>
      </c>
      <c r="F59" s="40">
        <f t="shared" si="13"/>
        <v>140</v>
      </c>
      <c r="G59" s="40">
        <f t="shared" si="13"/>
        <v>140</v>
      </c>
      <c r="H59" s="40">
        <f t="shared" si="13"/>
        <v>100</v>
      </c>
      <c r="I59" s="40">
        <f t="shared" si="13"/>
        <v>140</v>
      </c>
      <c r="J59" s="40">
        <f t="shared" si="13"/>
        <v>140</v>
      </c>
      <c r="K59" s="129" t="s">
        <v>98</v>
      </c>
      <c r="L59" s="141">
        <v>100</v>
      </c>
      <c r="M59" s="141">
        <v>100</v>
      </c>
      <c r="N59" s="141">
        <v>100</v>
      </c>
      <c r="O59" s="141">
        <v>100</v>
      </c>
      <c r="P59" s="141">
        <v>100</v>
      </c>
      <c r="Q59" s="129" t="s">
        <v>71</v>
      </c>
    </row>
    <row r="60" spans="1:17" s="4" customFormat="1" ht="16.5" customHeight="1">
      <c r="A60" s="118"/>
      <c r="B60" s="125"/>
      <c r="C60" s="210"/>
      <c r="D60" s="78" t="s">
        <v>12</v>
      </c>
      <c r="E60" s="6">
        <f>F60+G60+H60+I60+J60</f>
        <v>660</v>
      </c>
      <c r="F60" s="6">
        <f>150-50+40</f>
        <v>140</v>
      </c>
      <c r="G60" s="6">
        <f>150-50+40</f>
        <v>140</v>
      </c>
      <c r="H60" s="6">
        <v>100</v>
      </c>
      <c r="I60" s="6">
        <f>150-50+40</f>
        <v>140</v>
      </c>
      <c r="J60" s="6">
        <f>150-50+40</f>
        <v>140</v>
      </c>
      <c r="K60" s="194"/>
      <c r="L60" s="194"/>
      <c r="M60" s="194"/>
      <c r="N60" s="194"/>
      <c r="O60" s="194"/>
      <c r="P60" s="194"/>
      <c r="Q60" s="194"/>
    </row>
    <row r="61" spans="1:17" s="4" customFormat="1" ht="24" customHeight="1">
      <c r="A61" s="157" t="s">
        <v>33</v>
      </c>
      <c r="B61" s="198" t="s">
        <v>34</v>
      </c>
      <c r="C61" s="211" t="s">
        <v>82</v>
      </c>
      <c r="D61" s="39" t="s">
        <v>89</v>
      </c>
      <c r="E61" s="92">
        <f aca="true" t="shared" si="14" ref="E61:J61">E62</f>
        <v>450.8</v>
      </c>
      <c r="F61" s="92">
        <f t="shared" si="14"/>
        <v>90.8</v>
      </c>
      <c r="G61" s="92">
        <f t="shared" si="14"/>
        <v>90</v>
      </c>
      <c r="H61" s="92">
        <f t="shared" si="14"/>
        <v>90</v>
      </c>
      <c r="I61" s="92">
        <f t="shared" si="14"/>
        <v>90</v>
      </c>
      <c r="J61" s="92">
        <f t="shared" si="14"/>
        <v>90</v>
      </c>
      <c r="K61" s="129" t="s">
        <v>95</v>
      </c>
      <c r="L61" s="141">
        <v>72</v>
      </c>
      <c r="M61" s="141">
        <v>73</v>
      </c>
      <c r="N61" s="141">
        <v>75</v>
      </c>
      <c r="O61" s="141">
        <v>77</v>
      </c>
      <c r="P61" s="141">
        <v>79</v>
      </c>
      <c r="Q61" s="129" t="s">
        <v>71</v>
      </c>
    </row>
    <row r="62" spans="1:17" s="4" customFormat="1" ht="31.5" customHeight="1">
      <c r="A62" s="155"/>
      <c r="B62" s="127"/>
      <c r="C62" s="201"/>
      <c r="D62" s="141" t="s">
        <v>12</v>
      </c>
      <c r="E62" s="212">
        <f>F62+G62+H62+I62+J62</f>
        <v>450.8</v>
      </c>
      <c r="F62" s="212">
        <f>133-42.2</f>
        <v>90.8</v>
      </c>
      <c r="G62" s="212">
        <v>90</v>
      </c>
      <c r="H62" s="212">
        <v>90</v>
      </c>
      <c r="I62" s="212">
        <v>90</v>
      </c>
      <c r="J62" s="212">
        <v>90</v>
      </c>
      <c r="K62" s="133"/>
      <c r="L62" s="156"/>
      <c r="M62" s="156"/>
      <c r="N62" s="156"/>
      <c r="O62" s="156"/>
      <c r="P62" s="156"/>
      <c r="Q62" s="166"/>
    </row>
    <row r="63" spans="1:17" s="4" customFormat="1" ht="79.5" customHeight="1">
      <c r="A63" s="155"/>
      <c r="B63" s="127"/>
      <c r="C63" s="201"/>
      <c r="D63" s="157"/>
      <c r="E63" s="213"/>
      <c r="F63" s="213"/>
      <c r="G63" s="213"/>
      <c r="H63" s="213"/>
      <c r="I63" s="213"/>
      <c r="J63" s="213"/>
      <c r="K63" s="49" t="s">
        <v>97</v>
      </c>
      <c r="L63" s="78">
        <v>23</v>
      </c>
      <c r="M63" s="78">
        <v>24</v>
      </c>
      <c r="N63" s="78">
        <v>25</v>
      </c>
      <c r="O63" s="78">
        <v>26</v>
      </c>
      <c r="P63" s="78">
        <v>27</v>
      </c>
      <c r="Q63" s="166"/>
    </row>
    <row r="64" spans="1:17" s="4" customFormat="1" ht="54" customHeight="1">
      <c r="A64" s="156"/>
      <c r="B64" s="128"/>
      <c r="C64" s="202"/>
      <c r="D64" s="142"/>
      <c r="E64" s="214"/>
      <c r="F64" s="214"/>
      <c r="G64" s="214"/>
      <c r="H64" s="214"/>
      <c r="I64" s="214"/>
      <c r="J64" s="214"/>
      <c r="K64" s="49" t="s">
        <v>96</v>
      </c>
      <c r="L64" s="78">
        <v>14</v>
      </c>
      <c r="M64" s="78">
        <v>14.5</v>
      </c>
      <c r="N64" s="78">
        <v>15</v>
      </c>
      <c r="O64" s="80">
        <v>15.5</v>
      </c>
      <c r="P64" s="80">
        <v>16</v>
      </c>
      <c r="Q64" s="133"/>
    </row>
    <row r="65" spans="1:17" s="4" customFormat="1" ht="26.25" customHeight="1">
      <c r="A65" s="167" t="s">
        <v>35</v>
      </c>
      <c r="B65" s="126" t="s">
        <v>111</v>
      </c>
      <c r="C65" s="200" t="s">
        <v>82</v>
      </c>
      <c r="D65" s="39" t="s">
        <v>89</v>
      </c>
      <c r="E65" s="44">
        <f aca="true" t="shared" si="15" ref="E65:J65">E66</f>
        <v>250</v>
      </c>
      <c r="F65" s="44">
        <f t="shared" si="15"/>
        <v>50</v>
      </c>
      <c r="G65" s="44">
        <f t="shared" si="15"/>
        <v>50</v>
      </c>
      <c r="H65" s="44">
        <f t="shared" si="15"/>
        <v>50</v>
      </c>
      <c r="I65" s="44">
        <f t="shared" si="15"/>
        <v>50</v>
      </c>
      <c r="J65" s="93">
        <f t="shared" si="15"/>
        <v>50</v>
      </c>
      <c r="K65" s="49"/>
      <c r="L65" s="78"/>
      <c r="M65" s="78"/>
      <c r="N65" s="78"/>
      <c r="O65" s="80"/>
      <c r="P65" s="80"/>
      <c r="Q65" s="48"/>
    </row>
    <row r="66" spans="1:17" s="4" customFormat="1" ht="41.25" customHeight="1">
      <c r="A66" s="156"/>
      <c r="B66" s="128"/>
      <c r="C66" s="202"/>
      <c r="D66" s="78" t="s">
        <v>12</v>
      </c>
      <c r="E66" s="6">
        <f>F66+G66+H66+I66+J66</f>
        <v>250</v>
      </c>
      <c r="F66" s="6">
        <v>50</v>
      </c>
      <c r="G66" s="6">
        <v>50</v>
      </c>
      <c r="H66" s="6">
        <v>50</v>
      </c>
      <c r="I66" s="6">
        <v>50</v>
      </c>
      <c r="J66" s="6">
        <v>50</v>
      </c>
      <c r="K66" s="49" t="s">
        <v>103</v>
      </c>
      <c r="L66" s="78">
        <v>100</v>
      </c>
      <c r="M66" s="78">
        <v>100</v>
      </c>
      <c r="N66" s="78">
        <v>100</v>
      </c>
      <c r="O66" s="78">
        <v>100</v>
      </c>
      <c r="P66" s="78">
        <v>100</v>
      </c>
      <c r="Q66" s="49" t="s">
        <v>19</v>
      </c>
    </row>
    <row r="67" spans="1:17" s="4" customFormat="1" ht="29.25" customHeight="1">
      <c r="A67" s="167" t="s">
        <v>56</v>
      </c>
      <c r="B67" s="126" t="s">
        <v>119</v>
      </c>
      <c r="C67" s="200" t="s">
        <v>82</v>
      </c>
      <c r="D67" s="39" t="s">
        <v>89</v>
      </c>
      <c r="E67" s="45">
        <f aca="true" t="shared" si="16" ref="E67:J67">E68</f>
        <v>6.3</v>
      </c>
      <c r="F67" s="45">
        <f t="shared" si="16"/>
        <v>2</v>
      </c>
      <c r="G67" s="45">
        <f t="shared" si="16"/>
        <v>4.3</v>
      </c>
      <c r="H67" s="45">
        <f t="shared" si="16"/>
        <v>0</v>
      </c>
      <c r="I67" s="45">
        <f t="shared" si="16"/>
        <v>0</v>
      </c>
      <c r="J67" s="45">
        <f t="shared" si="16"/>
        <v>0</v>
      </c>
      <c r="K67" s="77"/>
      <c r="L67" s="78"/>
      <c r="M67" s="78"/>
      <c r="N67" s="78"/>
      <c r="O67" s="78"/>
      <c r="P67" s="78"/>
      <c r="Q67" s="49"/>
    </row>
    <row r="68" spans="1:17" s="4" customFormat="1" ht="60" customHeight="1">
      <c r="A68" s="182"/>
      <c r="B68" s="128"/>
      <c r="C68" s="202"/>
      <c r="D68" s="79" t="s">
        <v>13</v>
      </c>
      <c r="E68" s="91">
        <f>SUM(F68:J68)</f>
        <v>6.3</v>
      </c>
      <c r="F68" s="91">
        <v>2</v>
      </c>
      <c r="G68" s="91">
        <v>4.3</v>
      </c>
      <c r="H68" s="73">
        <v>0</v>
      </c>
      <c r="I68" s="73">
        <v>0</v>
      </c>
      <c r="J68" s="73">
        <v>0</v>
      </c>
      <c r="K68" s="77" t="s">
        <v>104</v>
      </c>
      <c r="L68" s="15">
        <v>0.1</v>
      </c>
      <c r="M68" s="15">
        <v>0.15</v>
      </c>
      <c r="N68" s="15">
        <v>0.2</v>
      </c>
      <c r="O68" s="15">
        <v>0.25</v>
      </c>
      <c r="P68" s="15">
        <v>0.3</v>
      </c>
      <c r="Q68" s="49" t="s">
        <v>57</v>
      </c>
    </row>
    <row r="69" spans="1:17" s="4" customFormat="1" ht="27.75" customHeight="1">
      <c r="A69" s="215" t="s">
        <v>60</v>
      </c>
      <c r="B69" s="126" t="s">
        <v>61</v>
      </c>
      <c r="C69" s="167" t="s">
        <v>82</v>
      </c>
      <c r="D69" s="89" t="s">
        <v>89</v>
      </c>
      <c r="E69" s="45">
        <f aca="true" t="shared" si="17" ref="E69:J69">E70</f>
        <v>110</v>
      </c>
      <c r="F69" s="45">
        <f t="shared" si="17"/>
        <v>40</v>
      </c>
      <c r="G69" s="45">
        <f t="shared" si="17"/>
        <v>20</v>
      </c>
      <c r="H69" s="45">
        <f t="shared" si="17"/>
        <v>10</v>
      </c>
      <c r="I69" s="45">
        <f t="shared" si="17"/>
        <v>20</v>
      </c>
      <c r="J69" s="45">
        <f t="shared" si="17"/>
        <v>20</v>
      </c>
      <c r="K69" s="129" t="s">
        <v>110</v>
      </c>
      <c r="L69" s="216">
        <v>100</v>
      </c>
      <c r="M69" s="216">
        <v>100</v>
      </c>
      <c r="N69" s="216">
        <v>100</v>
      </c>
      <c r="O69" s="216">
        <v>100</v>
      </c>
      <c r="P69" s="216">
        <v>100</v>
      </c>
      <c r="Q69" s="129" t="s">
        <v>71</v>
      </c>
    </row>
    <row r="70" spans="1:17" s="4" customFormat="1" ht="26.25" customHeight="1" thickBot="1">
      <c r="A70" s="182"/>
      <c r="B70" s="128"/>
      <c r="C70" s="182"/>
      <c r="D70" s="79" t="s">
        <v>12</v>
      </c>
      <c r="E70" s="91">
        <f>SUM(F70:J70)</f>
        <v>110</v>
      </c>
      <c r="F70" s="91">
        <f>55-15</f>
        <v>40</v>
      </c>
      <c r="G70" s="91">
        <v>20</v>
      </c>
      <c r="H70" s="91">
        <v>10</v>
      </c>
      <c r="I70" s="91">
        <v>20</v>
      </c>
      <c r="J70" s="91">
        <v>20</v>
      </c>
      <c r="K70" s="133"/>
      <c r="L70" s="156"/>
      <c r="M70" s="156"/>
      <c r="N70" s="156"/>
      <c r="O70" s="156"/>
      <c r="P70" s="156"/>
      <c r="Q70" s="133"/>
    </row>
    <row r="71" spans="1:17" s="4" customFormat="1" ht="22.5" customHeight="1">
      <c r="A71" s="89"/>
      <c r="B71" s="88" t="s">
        <v>41</v>
      </c>
      <c r="C71" s="90"/>
      <c r="D71" s="22" t="s">
        <v>90</v>
      </c>
      <c r="E71" s="42">
        <f>SUM(F71:J71)</f>
        <v>1477.1</v>
      </c>
      <c r="F71" s="42">
        <f>SUM(F72:F73)</f>
        <v>322.8</v>
      </c>
      <c r="G71" s="42">
        <f>SUM(G72:G73)</f>
        <v>304.3</v>
      </c>
      <c r="H71" s="43">
        <f>SUM(H72:H73)</f>
        <v>250</v>
      </c>
      <c r="I71" s="43">
        <f>SUM(I72:I73)</f>
        <v>300</v>
      </c>
      <c r="J71" s="43">
        <f>SUM(J72:J73)</f>
        <v>300</v>
      </c>
      <c r="K71" s="217"/>
      <c r="L71" s="141"/>
      <c r="M71" s="141"/>
      <c r="N71" s="141"/>
      <c r="O71" s="141"/>
      <c r="P71" s="141"/>
      <c r="Q71" s="167"/>
    </row>
    <row r="72" spans="1:17" s="4" customFormat="1" ht="12" customHeight="1">
      <c r="A72" s="85"/>
      <c r="B72" s="76"/>
      <c r="C72" s="14"/>
      <c r="D72" s="19" t="s">
        <v>12</v>
      </c>
      <c r="E72" s="6">
        <f>SUM(F72:J72)</f>
        <v>1470.8</v>
      </c>
      <c r="F72" s="6">
        <f>SUM(F70,F66,F62,F60)</f>
        <v>320.8</v>
      </c>
      <c r="G72" s="6">
        <f>SUM(G70,G66,G62,G60)</f>
        <v>300</v>
      </c>
      <c r="H72" s="20">
        <f>SUM(H70,H66,H62,H60)</f>
        <v>250</v>
      </c>
      <c r="I72" s="20">
        <f>SUM(I70,I66,I62,I60)</f>
        <v>300</v>
      </c>
      <c r="J72" s="20">
        <f>SUM(J70,J66,J62,J60)</f>
        <v>300</v>
      </c>
      <c r="K72" s="217"/>
      <c r="L72" s="157"/>
      <c r="M72" s="157"/>
      <c r="N72" s="157"/>
      <c r="O72" s="157"/>
      <c r="P72" s="157"/>
      <c r="Q72" s="176"/>
    </row>
    <row r="73" spans="1:17" s="4" customFormat="1" ht="11.25" customHeight="1" thickBot="1">
      <c r="A73" s="89"/>
      <c r="B73" s="74"/>
      <c r="C73" s="14"/>
      <c r="D73" s="16" t="s">
        <v>13</v>
      </c>
      <c r="E73" s="17">
        <f>SUM(F73:J73)</f>
        <v>6.3</v>
      </c>
      <c r="F73" s="17">
        <f>SUM(F68)</f>
        <v>2</v>
      </c>
      <c r="G73" s="17">
        <f>SUM(G68)</f>
        <v>4.3</v>
      </c>
      <c r="H73" s="18">
        <f>SUM(H68)</f>
        <v>0</v>
      </c>
      <c r="I73" s="18">
        <f>SUM(I68)</f>
        <v>0</v>
      </c>
      <c r="J73" s="18">
        <f>SUM(J68)</f>
        <v>0</v>
      </c>
      <c r="K73" s="218"/>
      <c r="L73" s="142"/>
      <c r="M73" s="142"/>
      <c r="N73" s="142"/>
      <c r="O73" s="142"/>
      <c r="P73" s="142"/>
      <c r="Q73" s="180"/>
    </row>
    <row r="74" spans="1:17" s="4" customFormat="1" ht="12.75" customHeight="1">
      <c r="A74" s="84" t="s">
        <v>15</v>
      </c>
      <c r="B74" s="207" t="s">
        <v>49</v>
      </c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9"/>
    </row>
    <row r="75" spans="1:17" s="4" customFormat="1" ht="22.5">
      <c r="A75" s="141" t="s">
        <v>36</v>
      </c>
      <c r="B75" s="126" t="s">
        <v>50</v>
      </c>
      <c r="C75" s="167" t="s">
        <v>82</v>
      </c>
      <c r="D75" s="89" t="s">
        <v>89</v>
      </c>
      <c r="E75" s="40">
        <f aca="true" t="shared" si="18" ref="E75:J75">E76+E77+E78+E79</f>
        <v>578.5</v>
      </c>
      <c r="F75" s="40">
        <f t="shared" si="18"/>
        <v>157.5</v>
      </c>
      <c r="G75" s="40">
        <f t="shared" si="18"/>
        <v>112</v>
      </c>
      <c r="H75" s="40">
        <f t="shared" si="18"/>
        <v>65</v>
      </c>
      <c r="I75" s="40">
        <f t="shared" si="18"/>
        <v>122</v>
      </c>
      <c r="J75" s="40">
        <f t="shared" si="18"/>
        <v>122</v>
      </c>
      <c r="K75" s="138" t="s">
        <v>105</v>
      </c>
      <c r="L75" s="89"/>
      <c r="M75" s="89"/>
      <c r="N75" s="89"/>
      <c r="O75" s="89"/>
      <c r="P75" s="89"/>
      <c r="Q75" s="94"/>
    </row>
    <row r="76" spans="1:17" ht="15.75" customHeight="1">
      <c r="A76" s="155"/>
      <c r="B76" s="127"/>
      <c r="C76" s="219"/>
      <c r="D76" s="141" t="s">
        <v>12</v>
      </c>
      <c r="E76" s="6">
        <f>F76+G76+H76+I76+J76</f>
        <v>273.5</v>
      </c>
      <c r="F76" s="6">
        <f>65+17.5</f>
        <v>82.5</v>
      </c>
      <c r="G76" s="6">
        <v>52</v>
      </c>
      <c r="H76" s="6">
        <v>35</v>
      </c>
      <c r="I76" s="6">
        <v>52</v>
      </c>
      <c r="J76" s="6">
        <v>52</v>
      </c>
      <c r="K76" s="220"/>
      <c r="L76" s="89">
        <v>100</v>
      </c>
      <c r="M76" s="89">
        <v>100</v>
      </c>
      <c r="N76" s="89">
        <v>100</v>
      </c>
      <c r="O76" s="89">
        <v>100</v>
      </c>
      <c r="P76" s="89">
        <v>100</v>
      </c>
      <c r="Q76" s="49" t="s">
        <v>71</v>
      </c>
    </row>
    <row r="77" spans="1:17" ht="12.75" customHeight="1">
      <c r="A77" s="155"/>
      <c r="B77" s="127"/>
      <c r="C77" s="219"/>
      <c r="D77" s="157"/>
      <c r="E77" s="6">
        <f>F77+G77+H77+I77+J77</f>
        <v>215</v>
      </c>
      <c r="F77" s="6">
        <f>52+3</f>
        <v>55</v>
      </c>
      <c r="G77" s="95">
        <f>50-10</f>
        <v>40</v>
      </c>
      <c r="H77" s="6">
        <v>20</v>
      </c>
      <c r="I77" s="6">
        <v>50</v>
      </c>
      <c r="J77" s="6">
        <v>50</v>
      </c>
      <c r="K77" s="220"/>
      <c r="L77" s="89">
        <v>100</v>
      </c>
      <c r="M77" s="89">
        <v>100</v>
      </c>
      <c r="N77" s="89">
        <v>100</v>
      </c>
      <c r="O77" s="89">
        <v>100</v>
      </c>
      <c r="P77" s="89">
        <v>100</v>
      </c>
      <c r="Q77" s="49" t="s">
        <v>30</v>
      </c>
    </row>
    <row r="78" spans="1:17" ht="12.75" customHeight="1">
      <c r="A78" s="155"/>
      <c r="B78" s="127"/>
      <c r="C78" s="219"/>
      <c r="D78" s="157"/>
      <c r="E78" s="6">
        <f>F78+G78+H78+I78+J78</f>
        <v>45</v>
      </c>
      <c r="F78" s="6">
        <f aca="true" t="shared" si="19" ref="F78:J79">15-5</f>
        <v>10</v>
      </c>
      <c r="G78" s="6">
        <f t="shared" si="19"/>
        <v>10</v>
      </c>
      <c r="H78" s="6">
        <v>5</v>
      </c>
      <c r="I78" s="6">
        <f t="shared" si="19"/>
        <v>10</v>
      </c>
      <c r="J78" s="6">
        <f t="shared" si="19"/>
        <v>10</v>
      </c>
      <c r="K78" s="220"/>
      <c r="L78" s="89">
        <v>100</v>
      </c>
      <c r="M78" s="89">
        <v>100</v>
      </c>
      <c r="N78" s="89">
        <v>100</v>
      </c>
      <c r="O78" s="89">
        <v>100</v>
      </c>
      <c r="P78" s="89">
        <v>100</v>
      </c>
      <c r="Q78" s="49" t="s">
        <v>46</v>
      </c>
    </row>
    <row r="79" spans="1:17" ht="14.25" customHeight="1">
      <c r="A79" s="156"/>
      <c r="B79" s="128"/>
      <c r="C79" s="194"/>
      <c r="D79" s="142"/>
      <c r="E79" s="6">
        <f>F79+G79+H79+I79+J79</f>
        <v>45</v>
      </c>
      <c r="F79" s="6">
        <f t="shared" si="19"/>
        <v>10</v>
      </c>
      <c r="G79" s="6">
        <f t="shared" si="19"/>
        <v>10</v>
      </c>
      <c r="H79" s="6">
        <v>5</v>
      </c>
      <c r="I79" s="6">
        <f t="shared" si="19"/>
        <v>10</v>
      </c>
      <c r="J79" s="6">
        <f t="shared" si="19"/>
        <v>10</v>
      </c>
      <c r="K79" s="221"/>
      <c r="L79" s="89">
        <v>100</v>
      </c>
      <c r="M79" s="89">
        <v>100</v>
      </c>
      <c r="N79" s="89">
        <v>100</v>
      </c>
      <c r="O79" s="89">
        <v>100</v>
      </c>
      <c r="P79" s="89">
        <v>100</v>
      </c>
      <c r="Q79" s="49" t="s">
        <v>47</v>
      </c>
    </row>
    <row r="80" spans="1:17" ht="24" customHeight="1">
      <c r="A80" s="141" t="s">
        <v>42</v>
      </c>
      <c r="B80" s="126" t="s">
        <v>51</v>
      </c>
      <c r="C80" s="167" t="s">
        <v>82</v>
      </c>
      <c r="D80" s="89" t="s">
        <v>89</v>
      </c>
      <c r="E80" s="45">
        <f aca="true" t="shared" si="20" ref="E80:J80">E81</f>
        <v>97</v>
      </c>
      <c r="F80" s="45">
        <f t="shared" si="20"/>
        <v>22</v>
      </c>
      <c r="G80" s="45">
        <f t="shared" si="20"/>
        <v>20</v>
      </c>
      <c r="H80" s="45">
        <f t="shared" si="20"/>
        <v>15</v>
      </c>
      <c r="I80" s="45">
        <f t="shared" si="20"/>
        <v>20</v>
      </c>
      <c r="J80" s="45">
        <f t="shared" si="20"/>
        <v>20</v>
      </c>
      <c r="K80" s="152" t="s">
        <v>106</v>
      </c>
      <c r="L80" s="167">
        <v>50</v>
      </c>
      <c r="M80" s="167">
        <v>50</v>
      </c>
      <c r="N80" s="167">
        <v>50</v>
      </c>
      <c r="O80" s="167">
        <v>50</v>
      </c>
      <c r="P80" s="167">
        <v>50</v>
      </c>
      <c r="Q80" s="129" t="s">
        <v>71</v>
      </c>
    </row>
    <row r="81" spans="1:17" ht="48.75" customHeight="1">
      <c r="A81" s="156"/>
      <c r="B81" s="128"/>
      <c r="C81" s="194"/>
      <c r="D81" s="79" t="s">
        <v>12</v>
      </c>
      <c r="E81" s="91">
        <f>F81+G81+H81+I81+J81</f>
        <v>97</v>
      </c>
      <c r="F81" s="91">
        <v>22</v>
      </c>
      <c r="G81" s="91">
        <v>20</v>
      </c>
      <c r="H81" s="91">
        <v>15</v>
      </c>
      <c r="I81" s="91">
        <v>20</v>
      </c>
      <c r="J81" s="91">
        <v>20</v>
      </c>
      <c r="K81" s="165"/>
      <c r="L81" s="182"/>
      <c r="M81" s="182"/>
      <c r="N81" s="182"/>
      <c r="O81" s="182"/>
      <c r="P81" s="182"/>
      <c r="Q81" s="133"/>
    </row>
    <row r="82" spans="1:17" ht="23.25" customHeight="1">
      <c r="A82" s="141" t="s">
        <v>52</v>
      </c>
      <c r="B82" s="126" t="s">
        <v>59</v>
      </c>
      <c r="C82" s="167" t="s">
        <v>82</v>
      </c>
      <c r="D82" s="89" t="s">
        <v>89</v>
      </c>
      <c r="E82" s="45">
        <f aca="true" t="shared" si="21" ref="E82:J82">E83</f>
        <v>66</v>
      </c>
      <c r="F82" s="45">
        <f t="shared" si="21"/>
        <v>20</v>
      </c>
      <c r="G82" s="45">
        <f t="shared" si="21"/>
        <v>0</v>
      </c>
      <c r="H82" s="45">
        <f t="shared" si="21"/>
        <v>10</v>
      </c>
      <c r="I82" s="45">
        <f t="shared" si="21"/>
        <v>18</v>
      </c>
      <c r="J82" s="45">
        <f t="shared" si="21"/>
        <v>18</v>
      </c>
      <c r="K82" s="152" t="s">
        <v>107</v>
      </c>
      <c r="L82" s="167">
        <v>100</v>
      </c>
      <c r="M82" s="167">
        <v>100</v>
      </c>
      <c r="N82" s="167">
        <v>100</v>
      </c>
      <c r="O82" s="167">
        <v>100</v>
      </c>
      <c r="P82" s="167">
        <v>100</v>
      </c>
      <c r="Q82" s="129" t="s">
        <v>71</v>
      </c>
    </row>
    <row r="83" spans="1:17" ht="20.25" customHeight="1">
      <c r="A83" s="156"/>
      <c r="B83" s="128"/>
      <c r="C83" s="194"/>
      <c r="D83" s="79" t="s">
        <v>12</v>
      </c>
      <c r="E83" s="91">
        <f>SUM(F83:J83)</f>
        <v>66</v>
      </c>
      <c r="F83" s="91">
        <v>20</v>
      </c>
      <c r="G83" s="73">
        <f>18-18</f>
        <v>0</v>
      </c>
      <c r="H83" s="91">
        <v>10</v>
      </c>
      <c r="I83" s="91">
        <v>18</v>
      </c>
      <c r="J83" s="91">
        <v>18</v>
      </c>
      <c r="K83" s="165"/>
      <c r="L83" s="182"/>
      <c r="M83" s="182"/>
      <c r="N83" s="182"/>
      <c r="O83" s="182"/>
      <c r="P83" s="182"/>
      <c r="Q83" s="133"/>
    </row>
    <row r="84" spans="1:17" ht="25.5" customHeight="1">
      <c r="A84" s="167" t="s">
        <v>54</v>
      </c>
      <c r="B84" s="126" t="s">
        <v>40</v>
      </c>
      <c r="C84" s="167" t="s">
        <v>82</v>
      </c>
      <c r="D84" s="89" t="s">
        <v>89</v>
      </c>
      <c r="E84" s="45">
        <f aca="true" t="shared" si="22" ref="E84:J84">E85</f>
        <v>95</v>
      </c>
      <c r="F84" s="45">
        <f t="shared" si="22"/>
        <v>25</v>
      </c>
      <c r="G84" s="45">
        <f t="shared" si="22"/>
        <v>20</v>
      </c>
      <c r="H84" s="45">
        <f t="shared" si="22"/>
        <v>10</v>
      </c>
      <c r="I84" s="45">
        <f t="shared" si="22"/>
        <v>20</v>
      </c>
      <c r="J84" s="45">
        <f t="shared" si="22"/>
        <v>20</v>
      </c>
      <c r="K84" s="152" t="s">
        <v>108</v>
      </c>
      <c r="L84" s="141">
        <v>100</v>
      </c>
      <c r="M84" s="141">
        <v>100</v>
      </c>
      <c r="N84" s="141">
        <v>100</v>
      </c>
      <c r="O84" s="141">
        <v>100</v>
      </c>
      <c r="P84" s="141">
        <v>100</v>
      </c>
      <c r="Q84" s="129" t="s">
        <v>71</v>
      </c>
    </row>
    <row r="85" spans="1:17" s="4" customFormat="1" ht="9" customHeight="1">
      <c r="A85" s="155"/>
      <c r="B85" s="127"/>
      <c r="C85" s="219"/>
      <c r="D85" s="141" t="s">
        <v>12</v>
      </c>
      <c r="E85" s="212">
        <f>SUM(F85:J86)</f>
        <v>95</v>
      </c>
      <c r="F85" s="212">
        <f>40-15</f>
        <v>25</v>
      </c>
      <c r="G85" s="212">
        <v>20</v>
      </c>
      <c r="H85" s="212">
        <v>10</v>
      </c>
      <c r="I85" s="212">
        <v>20</v>
      </c>
      <c r="J85" s="212">
        <v>20</v>
      </c>
      <c r="K85" s="164"/>
      <c r="L85" s="155"/>
      <c r="M85" s="155"/>
      <c r="N85" s="155"/>
      <c r="O85" s="155"/>
      <c r="P85" s="155"/>
      <c r="Q85" s="166"/>
    </row>
    <row r="86" spans="1:17" s="4" customFormat="1" ht="9" customHeight="1">
      <c r="A86" s="156"/>
      <c r="B86" s="127"/>
      <c r="C86" s="219"/>
      <c r="D86" s="157"/>
      <c r="E86" s="213"/>
      <c r="F86" s="213"/>
      <c r="G86" s="213"/>
      <c r="H86" s="213"/>
      <c r="I86" s="213"/>
      <c r="J86" s="213"/>
      <c r="K86" s="165"/>
      <c r="L86" s="156"/>
      <c r="M86" s="156"/>
      <c r="N86" s="156"/>
      <c r="O86" s="156"/>
      <c r="P86" s="156"/>
      <c r="Q86" s="133"/>
    </row>
    <row r="87" spans="1:17" s="4" customFormat="1" ht="26.25" customHeight="1">
      <c r="A87" s="167" t="s">
        <v>69</v>
      </c>
      <c r="B87" s="126" t="s">
        <v>70</v>
      </c>
      <c r="C87" s="167" t="s">
        <v>82</v>
      </c>
      <c r="D87" s="89" t="s">
        <v>89</v>
      </c>
      <c r="E87" s="41">
        <f aca="true" t="shared" si="23" ref="E87:J87">E88</f>
        <v>46.8</v>
      </c>
      <c r="F87" s="41">
        <f t="shared" si="23"/>
        <v>36.8</v>
      </c>
      <c r="G87" s="41">
        <f t="shared" si="23"/>
        <v>10</v>
      </c>
      <c r="H87" s="41">
        <f t="shared" si="23"/>
        <v>0</v>
      </c>
      <c r="I87" s="41">
        <f t="shared" si="23"/>
        <v>0</v>
      </c>
      <c r="J87" s="41">
        <f t="shared" si="23"/>
        <v>0</v>
      </c>
      <c r="K87" s="152" t="s">
        <v>109</v>
      </c>
      <c r="L87" s="141">
        <v>3</v>
      </c>
      <c r="M87" s="141">
        <v>0</v>
      </c>
      <c r="N87" s="141">
        <v>0</v>
      </c>
      <c r="O87" s="141">
        <v>0</v>
      </c>
      <c r="P87" s="141">
        <v>0</v>
      </c>
      <c r="Q87" s="129" t="s">
        <v>30</v>
      </c>
    </row>
    <row r="88" spans="1:17" s="4" customFormat="1" ht="16.5" customHeight="1" thickBot="1">
      <c r="A88" s="156"/>
      <c r="B88" s="128"/>
      <c r="C88" s="194"/>
      <c r="D88" s="79" t="s">
        <v>12</v>
      </c>
      <c r="E88" s="91">
        <f>SUM(F88:J88)</f>
        <v>46.8</v>
      </c>
      <c r="F88" s="91">
        <f>140-100-3.2</f>
        <v>36.8</v>
      </c>
      <c r="G88" s="73">
        <v>10</v>
      </c>
      <c r="H88" s="91">
        <v>0</v>
      </c>
      <c r="I88" s="91">
        <v>0</v>
      </c>
      <c r="J88" s="91">
        <v>0</v>
      </c>
      <c r="K88" s="165"/>
      <c r="L88" s="156"/>
      <c r="M88" s="156"/>
      <c r="N88" s="156"/>
      <c r="O88" s="156"/>
      <c r="P88" s="156"/>
      <c r="Q88" s="133"/>
    </row>
    <row r="89" spans="1:17" ht="24.75" customHeight="1">
      <c r="A89" s="141"/>
      <c r="B89" s="126" t="s">
        <v>43</v>
      </c>
      <c r="C89" s="200"/>
      <c r="D89" s="22" t="s">
        <v>91</v>
      </c>
      <c r="E89" s="42">
        <f>SUM(F89:J89)</f>
        <v>883.3</v>
      </c>
      <c r="F89" s="42">
        <f>SUM(F88,F85,F83,F81,F76:F79)</f>
        <v>261.3</v>
      </c>
      <c r="G89" s="97">
        <f>SUM(G88,G85,G83,G81,G76:G79)</f>
        <v>162</v>
      </c>
      <c r="H89" s="42">
        <f>SUM(H88,H85,H83,H81,H76:H79)</f>
        <v>100</v>
      </c>
      <c r="I89" s="42">
        <f>SUM(I88,I85,I83,I81,I76:I79)</f>
        <v>180</v>
      </c>
      <c r="J89" s="43">
        <f>SUM(J88,J85,J83,J81,J76:J79)</f>
        <v>180</v>
      </c>
      <c r="K89" s="222"/>
      <c r="L89" s="205"/>
      <c r="M89" s="205"/>
      <c r="N89" s="205"/>
      <c r="O89" s="205"/>
      <c r="P89" s="205"/>
      <c r="Q89" s="205"/>
    </row>
    <row r="90" spans="1:17" ht="15" customHeight="1">
      <c r="A90" s="155"/>
      <c r="B90" s="127"/>
      <c r="C90" s="201"/>
      <c r="D90" s="19" t="s">
        <v>12</v>
      </c>
      <c r="E90" s="6">
        <f aca="true" t="shared" si="24" ref="E90:J90">E89</f>
        <v>883.3</v>
      </c>
      <c r="F90" s="6">
        <f t="shared" si="24"/>
        <v>261.3</v>
      </c>
      <c r="G90" s="95">
        <f t="shared" si="24"/>
        <v>162</v>
      </c>
      <c r="H90" s="6">
        <f t="shared" si="24"/>
        <v>100</v>
      </c>
      <c r="I90" s="6">
        <f t="shared" si="24"/>
        <v>180</v>
      </c>
      <c r="J90" s="20">
        <f t="shared" si="24"/>
        <v>180</v>
      </c>
      <c r="K90" s="223"/>
      <c r="L90" s="206"/>
      <c r="M90" s="206"/>
      <c r="N90" s="206"/>
      <c r="O90" s="206"/>
      <c r="P90" s="206"/>
      <c r="Q90" s="206"/>
    </row>
    <row r="91" spans="1:17" ht="12" customHeight="1" thickBot="1">
      <c r="A91" s="156"/>
      <c r="B91" s="128"/>
      <c r="C91" s="202"/>
      <c r="D91" s="69" t="s">
        <v>13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70">
        <v>0</v>
      </c>
      <c r="K91" s="223"/>
      <c r="L91" s="206"/>
      <c r="M91" s="206"/>
      <c r="N91" s="206"/>
      <c r="O91" s="206"/>
      <c r="P91" s="206"/>
      <c r="Q91" s="206"/>
    </row>
    <row r="92" spans="1:17" ht="22.5" customHeight="1">
      <c r="A92" s="109"/>
      <c r="B92" s="132" t="s">
        <v>63</v>
      </c>
      <c r="C92" s="226"/>
      <c r="D92" s="8" t="s">
        <v>58</v>
      </c>
      <c r="E92" s="42">
        <f>SUM(F92:J92)</f>
        <v>136009.8</v>
      </c>
      <c r="F92" s="9">
        <f>SUM(F93:F94)</f>
        <v>34659.2</v>
      </c>
      <c r="G92" s="98">
        <f>SUM(G93:G94)</f>
        <v>26096.5</v>
      </c>
      <c r="H92" s="9">
        <f>SUM(H93:H94)</f>
        <v>22314.7</v>
      </c>
      <c r="I92" s="9">
        <f>SUM(I93:I94)</f>
        <v>26469.7</v>
      </c>
      <c r="J92" s="10">
        <f>SUM(J93:J94)</f>
        <v>26469.7</v>
      </c>
      <c r="K92" s="229"/>
      <c r="L92" s="109"/>
      <c r="M92" s="109"/>
      <c r="N92" s="109"/>
      <c r="O92" s="109"/>
      <c r="P92" s="109"/>
      <c r="Q92" s="109"/>
    </row>
    <row r="93" spans="1:17" ht="15" customHeight="1">
      <c r="A93" s="109"/>
      <c r="B93" s="224"/>
      <c r="C93" s="227"/>
      <c r="D93" s="21" t="s">
        <v>12</v>
      </c>
      <c r="E93" s="41">
        <f>SUM(F93:J93)</f>
        <v>134160</v>
      </c>
      <c r="F93" s="35">
        <f>SUM(F89,F72,F55,F44,F30)</f>
        <v>32876.2</v>
      </c>
      <c r="G93" s="99">
        <f>SUM(G89,G72,G55,G44,G30)</f>
        <v>26029.7</v>
      </c>
      <c r="H93" s="35">
        <f>SUM(H89,H72,H55,H44,H30)</f>
        <v>22314.7</v>
      </c>
      <c r="I93" s="35">
        <f>SUM(I89,I72,I55,I44,I30)</f>
        <v>26469.7</v>
      </c>
      <c r="J93" s="68">
        <f>SUM(J89,J72,J55,J44,J30)</f>
        <v>26469.7</v>
      </c>
      <c r="K93" s="230"/>
      <c r="L93" s="109"/>
      <c r="M93" s="109"/>
      <c r="N93" s="109"/>
      <c r="O93" s="109"/>
      <c r="P93" s="109"/>
      <c r="Q93" s="109"/>
    </row>
    <row r="94" spans="1:17" ht="16.5" customHeight="1" thickBot="1">
      <c r="A94" s="109"/>
      <c r="B94" s="225"/>
      <c r="C94" s="228"/>
      <c r="D94" s="11" t="s">
        <v>13</v>
      </c>
      <c r="E94" s="46">
        <f>SUM(F94:J94)</f>
        <v>1849.8</v>
      </c>
      <c r="F94" s="47">
        <f>SUM(F73+F31+F42)</f>
        <v>1783</v>
      </c>
      <c r="G94" s="47">
        <f>SUM(G73+G23)</f>
        <v>66.8</v>
      </c>
      <c r="H94" s="100">
        <f>SUM(H73+H28)</f>
        <v>0</v>
      </c>
      <c r="I94" s="100">
        <f>SUM(I73+I28)</f>
        <v>0</v>
      </c>
      <c r="J94" s="101">
        <f>SUM(J73+J28)</f>
        <v>0</v>
      </c>
      <c r="K94" s="231"/>
      <c r="L94" s="109"/>
      <c r="M94" s="109"/>
      <c r="N94" s="109"/>
      <c r="O94" s="109"/>
      <c r="P94" s="109"/>
      <c r="Q94" s="109"/>
    </row>
    <row r="97" spans="6:7" ht="18.75" customHeight="1">
      <c r="F97" s="34"/>
      <c r="G97" s="34"/>
    </row>
  </sheetData>
  <sheetProtection/>
  <mergeCells count="291">
    <mergeCell ref="K2:Q3"/>
    <mergeCell ref="K4:Q4"/>
    <mergeCell ref="A5:Q5"/>
    <mergeCell ref="A7:A8"/>
    <mergeCell ref="B7:B8"/>
    <mergeCell ref="C7:C8"/>
    <mergeCell ref="D7:D8"/>
    <mergeCell ref="E7:J7"/>
    <mergeCell ref="K7:P7"/>
    <mergeCell ref="Q7:Q8"/>
    <mergeCell ref="B10:Q10"/>
    <mergeCell ref="B11:Q11"/>
    <mergeCell ref="A12:A14"/>
    <mergeCell ref="B12:B14"/>
    <mergeCell ref="C12:C14"/>
    <mergeCell ref="K12:K14"/>
    <mergeCell ref="L12:L14"/>
    <mergeCell ref="M12:M14"/>
    <mergeCell ref="N12:N14"/>
    <mergeCell ref="O12:O14"/>
    <mergeCell ref="P12:P14"/>
    <mergeCell ref="Q12:Q14"/>
    <mergeCell ref="A15:A16"/>
    <mergeCell ref="B15:B16"/>
    <mergeCell ref="C15:C16"/>
    <mergeCell ref="K15:K16"/>
    <mergeCell ref="L15:L16"/>
    <mergeCell ref="M15:M16"/>
    <mergeCell ref="N15:N16"/>
    <mergeCell ref="O15:O16"/>
    <mergeCell ref="P15:P16"/>
    <mergeCell ref="Q15:Q16"/>
    <mergeCell ref="A17:A18"/>
    <mergeCell ref="B17:B18"/>
    <mergeCell ref="C17:C18"/>
    <mergeCell ref="K17:K18"/>
    <mergeCell ref="L17:L18"/>
    <mergeCell ref="M17:M18"/>
    <mergeCell ref="N17:N18"/>
    <mergeCell ref="O17:O18"/>
    <mergeCell ref="P17:P18"/>
    <mergeCell ref="Q17:Q18"/>
    <mergeCell ref="A19:A20"/>
    <mergeCell ref="B19:B20"/>
    <mergeCell ref="C19:C23"/>
    <mergeCell ref="D19:D20"/>
    <mergeCell ref="E19:E20"/>
    <mergeCell ref="F19:F20"/>
    <mergeCell ref="G19:G20"/>
    <mergeCell ref="H19:H20"/>
    <mergeCell ref="I19:I20"/>
    <mergeCell ref="J19:J20"/>
    <mergeCell ref="K19:K23"/>
    <mergeCell ref="L19:L22"/>
    <mergeCell ref="M19:M22"/>
    <mergeCell ref="N19:N22"/>
    <mergeCell ref="I21:I22"/>
    <mergeCell ref="J21:J22"/>
    <mergeCell ref="O19:O22"/>
    <mergeCell ref="P19:P22"/>
    <mergeCell ref="Q19:Q23"/>
    <mergeCell ref="A21:A22"/>
    <mergeCell ref="B21:B22"/>
    <mergeCell ref="D21:D22"/>
    <mergeCell ref="E21:E22"/>
    <mergeCell ref="F21:F22"/>
    <mergeCell ref="G21:G22"/>
    <mergeCell ref="H21:H22"/>
    <mergeCell ref="A24:A28"/>
    <mergeCell ref="B24:B28"/>
    <mergeCell ref="C24:C28"/>
    <mergeCell ref="K24:K28"/>
    <mergeCell ref="L24:L28"/>
    <mergeCell ref="M24:M28"/>
    <mergeCell ref="J25:J28"/>
    <mergeCell ref="N24:N28"/>
    <mergeCell ref="O24:O28"/>
    <mergeCell ref="P24:P28"/>
    <mergeCell ref="Q24:Q28"/>
    <mergeCell ref="D25:D28"/>
    <mergeCell ref="E25:E28"/>
    <mergeCell ref="F25:F28"/>
    <mergeCell ref="G25:G28"/>
    <mergeCell ref="H25:H28"/>
    <mergeCell ref="I25:I28"/>
    <mergeCell ref="A29:A31"/>
    <mergeCell ref="B29:B31"/>
    <mergeCell ref="C29:C31"/>
    <mergeCell ref="K29:K31"/>
    <mergeCell ref="L29:L31"/>
    <mergeCell ref="M29:M31"/>
    <mergeCell ref="N29:N31"/>
    <mergeCell ref="O29:O31"/>
    <mergeCell ref="P29:P31"/>
    <mergeCell ref="Q29:Q31"/>
    <mergeCell ref="B32:Q32"/>
    <mergeCell ref="A33:A35"/>
    <mergeCell ref="B33:B35"/>
    <mergeCell ref="C33:C35"/>
    <mergeCell ref="K33:K35"/>
    <mergeCell ref="L33:L34"/>
    <mergeCell ref="M33:M34"/>
    <mergeCell ref="N33:N34"/>
    <mergeCell ref="O33:O34"/>
    <mergeCell ref="P33:P34"/>
    <mergeCell ref="Q33:Q34"/>
    <mergeCell ref="D34:D35"/>
    <mergeCell ref="A36:A42"/>
    <mergeCell ref="B36:B42"/>
    <mergeCell ref="C36:C42"/>
    <mergeCell ref="K36:K42"/>
    <mergeCell ref="L36:L38"/>
    <mergeCell ref="M36:M38"/>
    <mergeCell ref="N36:N38"/>
    <mergeCell ref="O36:O38"/>
    <mergeCell ref="P36:P38"/>
    <mergeCell ref="Q36:Q38"/>
    <mergeCell ref="D38:D41"/>
    <mergeCell ref="Q41:Q42"/>
    <mergeCell ref="A43:A45"/>
    <mergeCell ref="B43:B45"/>
    <mergeCell ref="K43:K45"/>
    <mergeCell ref="L43:L45"/>
    <mergeCell ref="M43:M45"/>
    <mergeCell ref="N43:N45"/>
    <mergeCell ref="O43:O45"/>
    <mergeCell ref="P43:P45"/>
    <mergeCell ref="Q43:Q45"/>
    <mergeCell ref="A46:A48"/>
    <mergeCell ref="B46:Q48"/>
    <mergeCell ref="A49:A50"/>
    <mergeCell ref="B49:B50"/>
    <mergeCell ref="C49:C50"/>
    <mergeCell ref="K49:K50"/>
    <mergeCell ref="L49:L50"/>
    <mergeCell ref="M49:M50"/>
    <mergeCell ref="N49:N50"/>
    <mergeCell ref="O49:O50"/>
    <mergeCell ref="P49:P50"/>
    <mergeCell ref="Q49:Q50"/>
    <mergeCell ref="A51:A54"/>
    <mergeCell ref="B51:B54"/>
    <mergeCell ref="C51:C54"/>
    <mergeCell ref="K51:K52"/>
    <mergeCell ref="L51:L52"/>
    <mergeCell ref="M51:M52"/>
    <mergeCell ref="N51:N52"/>
    <mergeCell ref="O51:O52"/>
    <mergeCell ref="P51:P52"/>
    <mergeCell ref="Q51:Q54"/>
    <mergeCell ref="D52:D54"/>
    <mergeCell ref="E52:E54"/>
    <mergeCell ref="F52:F54"/>
    <mergeCell ref="G52:G54"/>
    <mergeCell ref="H52:H54"/>
    <mergeCell ref="I52:I54"/>
    <mergeCell ref="J52:J54"/>
    <mergeCell ref="A55:A57"/>
    <mergeCell ref="B55:B57"/>
    <mergeCell ref="C55:C57"/>
    <mergeCell ref="K55:K57"/>
    <mergeCell ref="L55:L57"/>
    <mergeCell ref="M55:M57"/>
    <mergeCell ref="N55:N57"/>
    <mergeCell ref="O55:O57"/>
    <mergeCell ref="P55:P57"/>
    <mergeCell ref="Q55:Q57"/>
    <mergeCell ref="B58:Q58"/>
    <mergeCell ref="A59:A60"/>
    <mergeCell ref="B59:B60"/>
    <mergeCell ref="C59:C60"/>
    <mergeCell ref="K59:K60"/>
    <mergeCell ref="L59:L60"/>
    <mergeCell ref="M59:M60"/>
    <mergeCell ref="N59:N60"/>
    <mergeCell ref="O59:O60"/>
    <mergeCell ref="P59:P60"/>
    <mergeCell ref="Q59:Q60"/>
    <mergeCell ref="A61:A64"/>
    <mergeCell ref="B61:B64"/>
    <mergeCell ref="C61:C64"/>
    <mergeCell ref="K61:K62"/>
    <mergeCell ref="L61:L62"/>
    <mergeCell ref="M61:M62"/>
    <mergeCell ref="N61:N62"/>
    <mergeCell ref="O61:O62"/>
    <mergeCell ref="P61:P62"/>
    <mergeCell ref="Q61:Q64"/>
    <mergeCell ref="D62:D64"/>
    <mergeCell ref="E62:E64"/>
    <mergeCell ref="F62:F64"/>
    <mergeCell ref="G62:G64"/>
    <mergeCell ref="H62:H64"/>
    <mergeCell ref="I62:I64"/>
    <mergeCell ref="J62:J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K69:K70"/>
    <mergeCell ref="L69:L70"/>
    <mergeCell ref="M69:M70"/>
    <mergeCell ref="N69:N70"/>
    <mergeCell ref="O69:O70"/>
    <mergeCell ref="P69:P70"/>
    <mergeCell ref="Q69:Q70"/>
    <mergeCell ref="K71:K73"/>
    <mergeCell ref="L71:L73"/>
    <mergeCell ref="M71:M73"/>
    <mergeCell ref="N71:N73"/>
    <mergeCell ref="O71:O73"/>
    <mergeCell ref="P71:P73"/>
    <mergeCell ref="Q71:Q73"/>
    <mergeCell ref="B74:Q74"/>
    <mergeCell ref="A75:A79"/>
    <mergeCell ref="B75:B79"/>
    <mergeCell ref="C75:C79"/>
    <mergeCell ref="K75:K79"/>
    <mergeCell ref="D76:D79"/>
    <mergeCell ref="A80:A81"/>
    <mergeCell ref="B80:B81"/>
    <mergeCell ref="C80:C81"/>
    <mergeCell ref="K80:K81"/>
    <mergeCell ref="L80:L81"/>
    <mergeCell ref="M80:M81"/>
    <mergeCell ref="N80:N81"/>
    <mergeCell ref="O80:O81"/>
    <mergeCell ref="P80:P81"/>
    <mergeCell ref="Q80:Q81"/>
    <mergeCell ref="A82:A83"/>
    <mergeCell ref="B82:B83"/>
    <mergeCell ref="C82:C83"/>
    <mergeCell ref="K82:K83"/>
    <mergeCell ref="L82:L83"/>
    <mergeCell ref="M82:M83"/>
    <mergeCell ref="N82:N83"/>
    <mergeCell ref="O82:O83"/>
    <mergeCell ref="P82:P83"/>
    <mergeCell ref="Q82:Q83"/>
    <mergeCell ref="A84:A86"/>
    <mergeCell ref="B84:B86"/>
    <mergeCell ref="C84:C86"/>
    <mergeCell ref="K84:K86"/>
    <mergeCell ref="L84:L86"/>
    <mergeCell ref="M84:M86"/>
    <mergeCell ref="N84:N86"/>
    <mergeCell ref="O84:O86"/>
    <mergeCell ref="P84:P86"/>
    <mergeCell ref="Q84:Q86"/>
    <mergeCell ref="D85:D86"/>
    <mergeCell ref="E85:E86"/>
    <mergeCell ref="F85:F86"/>
    <mergeCell ref="G85:G86"/>
    <mergeCell ref="H85:H86"/>
    <mergeCell ref="I85:I86"/>
    <mergeCell ref="J85:J86"/>
    <mergeCell ref="A87:A88"/>
    <mergeCell ref="B87:B88"/>
    <mergeCell ref="C87:C88"/>
    <mergeCell ref="K87:K88"/>
    <mergeCell ref="L87:L88"/>
    <mergeCell ref="N87:N88"/>
    <mergeCell ref="O87:O88"/>
    <mergeCell ref="P87:P88"/>
    <mergeCell ref="Q87:Q88"/>
    <mergeCell ref="A89:A91"/>
    <mergeCell ref="B89:B91"/>
    <mergeCell ref="C89:C91"/>
    <mergeCell ref="K89:K91"/>
    <mergeCell ref="L89:L91"/>
    <mergeCell ref="A92:A94"/>
    <mergeCell ref="B92:B94"/>
    <mergeCell ref="C92:C94"/>
    <mergeCell ref="K92:K94"/>
    <mergeCell ref="L92:L94"/>
    <mergeCell ref="M87:M88"/>
    <mergeCell ref="M92:M94"/>
    <mergeCell ref="N92:N94"/>
    <mergeCell ref="O92:O94"/>
    <mergeCell ref="P92:P94"/>
    <mergeCell ref="Q92:Q94"/>
    <mergeCell ref="M89:M91"/>
    <mergeCell ref="N89:N91"/>
    <mergeCell ref="O89:O91"/>
    <mergeCell ref="P89:P91"/>
    <mergeCell ref="Q89:Q9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2015-11-25T11:32:17Z</dcterms:modified>
  <cp:category/>
  <cp:version/>
  <cp:contentType/>
  <cp:contentStatus/>
</cp:coreProperties>
</file>