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спорт (прил к пост)" sheetId="1" r:id="rId1"/>
  </sheets>
  <definedNames>
    <definedName name="OLE_LINK1" localSheetId="0">'спорт (прил к пост)'!#REF!</definedName>
    <definedName name="_xlnm.Print_Titles" localSheetId="0">'спорт (прил к пост)'!$6:$7</definedName>
  </definedNames>
  <calcPr fullCalcOnLoad="1"/>
</workbook>
</file>

<file path=xl/sharedStrings.xml><?xml version="1.0" encoding="utf-8"?>
<sst xmlns="http://schemas.openxmlformats.org/spreadsheetml/2006/main" count="206" uniqueCount="120">
  <si>
    <t>Объемы и источники финансирования (тыс. руб.)</t>
  </si>
  <si>
    <t>Всего</t>
  </si>
  <si>
    <t>2014 год</t>
  </si>
  <si>
    <t>2015 год</t>
  </si>
  <si>
    <t>Наименование</t>
  </si>
  <si>
    <t>В тыс. руб.</t>
  </si>
  <si>
    <t>Срок выполнения</t>
  </si>
  <si>
    <t>Источники финансирования</t>
  </si>
  <si>
    <t>Исполнители, перечень организаций, участвующих в реализации основных мероприятий</t>
  </si>
  <si>
    <t>Цель, задачи, основные мероприятия</t>
  </si>
  <si>
    <t>№  п/п</t>
  </si>
  <si>
    <t>Показатели (индикаторы) результативности выполнения основных мероприятий</t>
  </si>
  <si>
    <t>МБ</t>
  </si>
  <si>
    <t>ОБ</t>
  </si>
  <si>
    <t>4.</t>
  </si>
  <si>
    <t>5.</t>
  </si>
  <si>
    <t>2.</t>
  </si>
  <si>
    <t>1.1.</t>
  </si>
  <si>
    <t>Капитальный ремонт детской спортивной площадки</t>
  </si>
  <si>
    <t>МБОУ СОШ ЗАТО Видяево</t>
  </si>
  <si>
    <t>1.2.</t>
  </si>
  <si>
    <t xml:space="preserve">Техническое обслуживание хоккейного корта (космет. ремонт)      </t>
  </si>
  <si>
    <t>1.3.</t>
  </si>
  <si>
    <t>Приобретение мягкого инвентаря (спортивная  форма для городских команд)</t>
  </si>
  <si>
    <t>2.1.</t>
  </si>
  <si>
    <t>2.2.</t>
  </si>
  <si>
    <t>Приобретение спортивного оборудования и  инвентаря</t>
  </si>
  <si>
    <t xml:space="preserve">Задача 3. Обеспечение деятельности Муниципального автономного учреждения «Спортивно-оздоровительный комплекс «Фрегат» ЗАТО Видяево»    </t>
  </si>
  <si>
    <t>3.</t>
  </si>
  <si>
    <t>3.1.</t>
  </si>
  <si>
    <t>МАУ СОК «Фрегат»</t>
  </si>
  <si>
    <t>3.2.</t>
  </si>
  <si>
    <t>4.1.</t>
  </si>
  <si>
    <t>4.2.</t>
  </si>
  <si>
    <t>Организация участия  команд   школьников в спортивных мероприятиях областного, регионального и всероссийского уровней</t>
  </si>
  <si>
    <t>4.3.</t>
  </si>
  <si>
    <t>5.1.</t>
  </si>
  <si>
    <t>МБДОУ № 1 "Солнышко"</t>
  </si>
  <si>
    <t>МБДОУ № 2 "Елочка"</t>
  </si>
  <si>
    <t>МБУ УМС (СЗ)</t>
  </si>
  <si>
    <t>Подведение итогов спортивного года</t>
  </si>
  <si>
    <t>Итого по задаче 4</t>
  </si>
  <si>
    <t>5.2.</t>
  </si>
  <si>
    <t>Итого по задаче 5</t>
  </si>
  <si>
    <t>Задача1:  Обеспечение безопасности при эксплуатации спортивных объектов</t>
  </si>
  <si>
    <t>Организация и проведение спортивных и спортивно-массовых мероприятий муниципального уровня</t>
  </si>
  <si>
    <t>МБДОУ №1 "Солнышко"</t>
  </si>
  <si>
    <t>МБДОУ №2 "Елочка"</t>
  </si>
  <si>
    <t>2016 год</t>
  </si>
  <si>
    <r>
      <rPr>
        <b/>
        <sz val="8"/>
        <color indexed="8"/>
        <rFont val="Times New Roman"/>
        <family val="1"/>
      </rPr>
      <t>Цель</t>
    </r>
    <r>
      <rPr>
        <sz val="8"/>
        <color indexed="8"/>
        <rFont val="Times New Roman"/>
        <family val="1"/>
      </rPr>
      <t xml:space="preserve"> Программы: </t>
    </r>
    <r>
      <rPr>
        <b/>
        <sz val="8"/>
        <color indexed="8"/>
        <rFont val="Times New Roman"/>
        <family val="1"/>
      </rPr>
      <t>Создание   условий  для  развития физической культуры и спорта в ЗАТО Видяево</t>
    </r>
  </si>
  <si>
    <t>Задача 5. Развитие спортивно-массовой и физкультурно-оздоровительной деятельности</t>
  </si>
  <si>
    <t>Организация спортивных и  спортивно-массовых мероприятий муниципального и областного уровней</t>
  </si>
  <si>
    <t>Организация  физкультурно -оздоровительных площадок</t>
  </si>
  <si>
    <t>5.3.</t>
  </si>
  <si>
    <t xml:space="preserve">Задача 4.Создание  условий для развития  детского спорта,  достижения  высоких командных и индивидуальных  спортивных результатов </t>
  </si>
  <si>
    <t>5.4.</t>
  </si>
  <si>
    <t>Задача 2. Пополнение материально-технической базы спорта</t>
  </si>
  <si>
    <t>4.4.</t>
  </si>
  <si>
    <t>Реализация ЗМО "О физической культуре и спорте с Мурманской области"в части наделения ОМС отдельными полномочиями по присвоению спортивных разрядов и квалификационных категорий спортивных  судей.</t>
  </si>
  <si>
    <t>МКУ "Отдел ОКСМП"</t>
  </si>
  <si>
    <t>Всего  в т.ч.</t>
  </si>
  <si>
    <t>Поддержка физкультурно-спортивной деятельности общественных спортивных клубов</t>
  </si>
  <si>
    <t>4.5.</t>
  </si>
  <si>
    <t xml:space="preserve">Изготовление информационной продукции и наградных материалов </t>
  </si>
  <si>
    <t>1.4.</t>
  </si>
  <si>
    <t>Всего по программе</t>
  </si>
  <si>
    <t>Приобретение и установка спортивной площадки</t>
  </si>
  <si>
    <t>1.4.1.</t>
  </si>
  <si>
    <t>Софинансирование из бюджета ЗАТО Видяево</t>
  </si>
  <si>
    <t>1.5.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</si>
  <si>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 (ПИР на строительство лыжного стадиона)</t>
  </si>
  <si>
    <t>5.5.</t>
  </si>
  <si>
    <t>Приобретение основных средств для учреждений физической культуры и массового спорта</t>
  </si>
  <si>
    <t>МБОО ДОД  «Олимп»</t>
  </si>
  <si>
    <t>1.4.2.</t>
  </si>
  <si>
    <t>Субсидия на приобретение и установку спортивной площадки</t>
  </si>
  <si>
    <t xml:space="preserve">ПЕРЕЧЕНЬ
ОСНОВНЫХ МЕРОПРИЯТИЙ  МУНИЦИПАЛЬНОЙ  ПРОГРАММЫ 
«Развитие физической культуры и спорта в ЗАТО Видяево» 
</t>
  </si>
  <si>
    <t>2017 год</t>
  </si>
  <si>
    <t>2018 год</t>
  </si>
  <si>
    <t>Итого по задаче 3</t>
  </si>
  <si>
    <t>Итого по задаче 2</t>
  </si>
  <si>
    <t>Итого по задаче 1</t>
  </si>
  <si>
    <t xml:space="preserve">Предоставлению доступа к закрытым спортивным объектам для свободного пользования в течение ограниченного времени  </t>
  </si>
  <si>
    <t>Предоставление условий для систематических занятий физической культурой и спортом</t>
  </si>
  <si>
    <t>х</t>
  </si>
  <si>
    <t>Всего: в т.ч.:</t>
  </si>
  <si>
    <t>2014-2018</t>
  </si>
  <si>
    <t xml:space="preserve">Приложение  
к изменениям в муниципальной программе "Развитие физической культуры и спорта в ЗАТО Видяево"
</t>
  </si>
  <si>
    <t>Всего:           в т.ч.:</t>
  </si>
  <si>
    <t>Всего:            в т.ч.:</t>
  </si>
  <si>
    <t>МБ, всего</t>
  </si>
  <si>
    <t>МБ, в том числе</t>
  </si>
  <si>
    <t xml:space="preserve">Всего:              в т.ч.: </t>
  </si>
  <si>
    <t xml:space="preserve">Всего:             в т.ч.: </t>
  </si>
  <si>
    <t xml:space="preserve">Всего:                  в т.ч.: </t>
  </si>
  <si>
    <t>Всего:              в т.ч.:</t>
  </si>
  <si>
    <t xml:space="preserve">Техническое обслуживание футбольного поля   (зеленое покрытие) 
Подсыпка кварцевым песком и транспортные расходы г. Волгоград
Резиновый гранулят (крошка) из Казани или Белоруссии
</t>
  </si>
  <si>
    <t xml:space="preserve">Расходование средств, выделенных на приобретение спортивной формы для городских команд, %
</t>
  </si>
  <si>
    <t xml:space="preserve">Расходование средств, выделенных на приобретение спортивного оборудования и инвентаря, %
</t>
  </si>
  <si>
    <t xml:space="preserve">Выполнение  Календарного плана  мероприятий, способствующих достижению высоких результатов на  соревнованиях (от общего количества мероприятий  такого  уровня), %
</t>
  </si>
  <si>
    <t>Доля побед, полученных на   областном, региональном и всероссийском уровнях   (отношение количества призовых мест к общему числу участников  мероприятий), %</t>
  </si>
  <si>
    <t>Охват  обучающихся  по программам  физкультурно-спортивной  направленности  участием  в соревнованиях  высокого уровня  от  общего  числа  обучающихся  по таким программам  (каждый  воспитанник учитывается  1 раз, %</t>
  </si>
  <si>
    <t>Выполнение календарного плана спортивных и спортивно-массовых мероприятий, %</t>
  </si>
  <si>
    <t>Доля специалистов, прошедших обучение по программе повышения квалификации или переподготовки кадров, %</t>
  </si>
  <si>
    <t>Обеспеченность специалистами физкультурно-оздоровительной деятельности, %</t>
  </si>
  <si>
    <t xml:space="preserve">Доля  граждан в возрасте старше  18  лет,   систематически  занимающихся  физической культурой и спортом, %
</t>
  </si>
  <si>
    <t>Динамика посещаемости спортивного объекта, %</t>
  </si>
  <si>
    <t xml:space="preserve">Выполнение  плана спортивных мероприятий, % </t>
  </si>
  <si>
    <t>Увеличение доли граждан, занимающихся отдельными видами спорта, получивших спортивные разряды, по отношению к предыдущему году, %</t>
  </si>
  <si>
    <t xml:space="preserve">Выполнение календарного плана спортивных и спортивно-массовых мероприятий, %                                   </t>
  </si>
  <si>
    <t>Доля детей, охваченных оздоровлением, из числа детей, находящихся в трудной жизненной ситуации (ТЖС), %</t>
  </si>
  <si>
    <t>Выполнение календарного плана мероприятий общественными организациями, %</t>
  </si>
  <si>
    <t xml:space="preserve">Доля муниципальных учреждений участвующих в конкурсе "За здоровый образ жизни", %
</t>
  </si>
  <si>
    <t>Количество приобретенных основных средств для учреждений, ед.</t>
  </si>
  <si>
    <t>Выполнение заявок на изготовление продукции от запланированного календарного плана, %</t>
  </si>
  <si>
    <t xml:space="preserve">Участие  в соревнованиях
 «Школа безопасности»,
"Президентские состязания", 
"Президентские игры",  "Безопасное колесо" и  других муниципальных мероприятиях в каникулярное время
</t>
  </si>
  <si>
    <t>Выполнение плановых ремонтных работ спортивных объектов, %</t>
  </si>
  <si>
    <t>Выполнение мероприятий по техническому обслуживанию спортивных объектов, %</t>
  </si>
  <si>
    <t>Выполнение плановых мероприятий по приобретению и установке спортивной площадки, %</t>
  </si>
  <si>
    <t>Выполнение плановых мероприятий по  строительству объектов социального и производственного комплексов, %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</si>
</sst>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р.&quot;"/>
    <numFmt numFmtId="170" formatCode="0.0"/>
    <numFmt numFmtId="171" formatCode="0.000"/>
    <numFmt numFmtId="172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333333"/>
      <name val="Times New Roman"/>
      <family val="1"/>
    </font>
    <font>
      <b/>
      <sz val="8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44" fillId="0" borderId="0" xfId="0" applyFont="1" applyAlignment="1">
      <alignment readingOrder="1"/>
    </xf>
    <xf numFmtId="0" fontId="44" fillId="0" borderId="0" xfId="0" applyFont="1" applyAlignment="1">
      <alignment horizontal="center" readingOrder="1"/>
    </xf>
    <xf numFmtId="0" fontId="45" fillId="0" borderId="0" xfId="0" applyFont="1" applyAlignment="1">
      <alignment horizontal="right"/>
    </xf>
    <xf numFmtId="0" fontId="45" fillId="0" borderId="0" xfId="0" applyFont="1" applyAlignment="1">
      <alignment readingOrder="1"/>
    </xf>
    <xf numFmtId="0" fontId="46" fillId="0" borderId="10" xfId="0" applyFont="1" applyBorder="1" applyAlignment="1">
      <alignment horizontal="center" wrapText="1"/>
    </xf>
    <xf numFmtId="170" fontId="45" fillId="0" borderId="10" xfId="0" applyNumberFormat="1" applyFont="1" applyBorder="1" applyAlignment="1">
      <alignment horizontal="center" vertical="top" readingOrder="1"/>
    </xf>
    <xf numFmtId="0" fontId="44" fillId="0" borderId="0" xfId="0" applyFont="1" applyAlignment="1">
      <alignment horizontal="center" vertical="top" readingOrder="1"/>
    </xf>
    <xf numFmtId="0" fontId="46" fillId="0" borderId="11" xfId="0" applyFont="1" applyBorder="1" applyAlignment="1">
      <alignment vertical="center" wrapText="1"/>
    </xf>
    <xf numFmtId="170" fontId="46" fillId="0" borderId="12" xfId="0" applyNumberFormat="1" applyFont="1" applyBorder="1" applyAlignment="1">
      <alignment horizontal="center" vertical="top" wrapText="1"/>
    </xf>
    <xf numFmtId="170" fontId="46" fillId="0" borderId="13" xfId="0" applyNumberFormat="1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170" fontId="45" fillId="0" borderId="10" xfId="0" applyNumberFormat="1" applyFont="1" applyBorder="1" applyAlignment="1">
      <alignment horizontal="center" vertical="top" wrapText="1"/>
    </xf>
    <xf numFmtId="0" fontId="44" fillId="0" borderId="0" xfId="0" applyFont="1" applyAlignment="1">
      <alignment horizontal="center" wrapText="1" readingOrder="1"/>
    </xf>
    <xf numFmtId="0" fontId="45" fillId="0" borderId="15" xfId="0" applyFont="1" applyBorder="1" applyAlignment="1">
      <alignment horizontal="center" vertical="top" wrapText="1" readingOrder="1"/>
    </xf>
    <xf numFmtId="2" fontId="45" fillId="0" borderId="10" xfId="0" applyNumberFormat="1" applyFont="1" applyBorder="1" applyAlignment="1">
      <alignment horizontal="center" vertical="top" readingOrder="1"/>
    </xf>
    <xf numFmtId="0" fontId="45" fillId="0" borderId="16" xfId="0" applyFont="1" applyBorder="1" applyAlignment="1">
      <alignment horizontal="center" vertical="top" wrapText="1" readingOrder="1"/>
    </xf>
    <xf numFmtId="0" fontId="45" fillId="0" borderId="14" xfId="0" applyFont="1" applyBorder="1" applyAlignment="1">
      <alignment horizontal="center" vertical="top" wrapText="1" readingOrder="1"/>
    </xf>
    <xf numFmtId="170" fontId="45" fillId="0" borderId="17" xfId="0" applyNumberFormat="1" applyFont="1" applyBorder="1" applyAlignment="1">
      <alignment horizontal="center" vertical="top" readingOrder="1"/>
    </xf>
    <xf numFmtId="170" fontId="45" fillId="0" borderId="18" xfId="0" applyNumberFormat="1" applyFont="1" applyBorder="1" applyAlignment="1">
      <alignment horizontal="center" vertical="top" readingOrder="1"/>
    </xf>
    <xf numFmtId="0" fontId="45" fillId="0" borderId="19" xfId="0" applyFont="1" applyBorder="1" applyAlignment="1">
      <alignment horizontal="center" vertical="top" wrapText="1" readingOrder="1"/>
    </xf>
    <xf numFmtId="170" fontId="45" fillId="0" borderId="20" xfId="0" applyNumberFormat="1" applyFont="1" applyBorder="1" applyAlignment="1">
      <alignment horizontal="center" vertical="top" readingOrder="1"/>
    </xf>
    <xf numFmtId="0" fontId="46" fillId="0" borderId="19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 readingOrder="1"/>
    </xf>
    <xf numFmtId="170" fontId="45" fillId="0" borderId="10" xfId="0" applyNumberFormat="1" applyFont="1" applyBorder="1" applyAlignment="1">
      <alignment horizontal="center" vertical="center" readingOrder="1"/>
    </xf>
    <xf numFmtId="170" fontId="45" fillId="0" borderId="20" xfId="0" applyNumberFormat="1" applyFont="1" applyBorder="1" applyAlignment="1">
      <alignment horizontal="center" vertical="center" readingOrder="1"/>
    </xf>
    <xf numFmtId="170" fontId="45" fillId="0" borderId="17" xfId="0" applyNumberFormat="1" applyFont="1" applyBorder="1" applyAlignment="1">
      <alignment horizontal="center" readingOrder="1"/>
    </xf>
    <xf numFmtId="170" fontId="45" fillId="0" borderId="18" xfId="0" applyNumberFormat="1" applyFont="1" applyBorder="1" applyAlignment="1">
      <alignment horizontal="center" readingOrder="1"/>
    </xf>
    <xf numFmtId="0" fontId="46" fillId="0" borderId="11" xfId="0" applyFont="1" applyBorder="1" applyAlignment="1">
      <alignment horizontal="center" vertical="top" wrapText="1" readingOrder="1"/>
    </xf>
    <xf numFmtId="0" fontId="46" fillId="0" borderId="19" xfId="0" applyFont="1" applyBorder="1" applyAlignment="1">
      <alignment horizontal="center" vertical="center" readingOrder="1"/>
    </xf>
    <xf numFmtId="0" fontId="46" fillId="0" borderId="14" xfId="0" applyFont="1" applyBorder="1" applyAlignment="1">
      <alignment horizontal="center" readingOrder="1"/>
    </xf>
    <xf numFmtId="0" fontId="45" fillId="0" borderId="10" xfId="0" applyFont="1" applyBorder="1" applyAlignment="1">
      <alignment vertical="top" readingOrder="1"/>
    </xf>
    <xf numFmtId="0" fontId="47" fillId="0" borderId="10" xfId="0" applyFont="1" applyBorder="1" applyAlignment="1">
      <alignment horizontal="left" vertical="top" wrapText="1"/>
    </xf>
    <xf numFmtId="170" fontId="45" fillId="0" borderId="21" xfId="0" applyNumberFormat="1" applyFont="1" applyBorder="1" applyAlignment="1">
      <alignment horizontal="center" vertical="top" readingOrder="1"/>
    </xf>
    <xf numFmtId="0" fontId="45" fillId="33" borderId="10" xfId="0" applyFont="1" applyFill="1" applyBorder="1" applyAlignment="1">
      <alignment horizontal="center" vertical="top" readingOrder="1"/>
    </xf>
    <xf numFmtId="170" fontId="45" fillId="33" borderId="10" xfId="0" applyNumberFormat="1" applyFont="1" applyFill="1" applyBorder="1" applyAlignment="1">
      <alignment horizontal="center" vertical="top" readingOrder="1"/>
    </xf>
    <xf numFmtId="0" fontId="45" fillId="33" borderId="10" xfId="0" applyFont="1" applyFill="1" applyBorder="1" applyAlignment="1">
      <alignment vertical="top" wrapText="1" readingOrder="1"/>
    </xf>
    <xf numFmtId="170" fontId="44" fillId="0" borderId="0" xfId="0" applyNumberFormat="1" applyFont="1" applyAlignment="1">
      <alignment horizontal="center" vertical="top" readingOrder="1"/>
    </xf>
    <xf numFmtId="170" fontId="46" fillId="0" borderId="10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 readingOrder="1"/>
    </xf>
    <xf numFmtId="170" fontId="46" fillId="0" borderId="10" xfId="0" applyNumberFormat="1" applyFont="1" applyBorder="1" applyAlignment="1">
      <alignment horizontal="center" wrapText="1"/>
    </xf>
    <xf numFmtId="0" fontId="46" fillId="0" borderId="22" xfId="0" applyFont="1" applyBorder="1" applyAlignment="1">
      <alignment horizontal="center" vertical="top" wrapText="1" readingOrder="1"/>
    </xf>
    <xf numFmtId="0" fontId="45" fillId="0" borderId="23" xfId="0" applyFont="1" applyBorder="1" applyAlignment="1">
      <alignment horizontal="center" vertical="top" wrapText="1" readingOrder="1"/>
    </xf>
    <xf numFmtId="170" fontId="45" fillId="0" borderId="24" xfId="0" applyNumberFormat="1" applyFont="1" applyBorder="1" applyAlignment="1">
      <alignment horizontal="center" vertical="top" readingOrder="1"/>
    </xf>
    <xf numFmtId="0" fontId="45" fillId="0" borderId="25" xfId="0" applyFont="1" applyBorder="1" applyAlignment="1">
      <alignment horizontal="center" vertical="top" wrapText="1" readingOrder="1"/>
    </xf>
    <xf numFmtId="170" fontId="46" fillId="0" borderId="10" xfId="0" applyNumberFormat="1" applyFont="1" applyBorder="1" applyAlignment="1">
      <alignment horizontal="center"/>
    </xf>
    <xf numFmtId="170" fontId="45" fillId="0" borderId="26" xfId="0" applyNumberFormat="1" applyFont="1" applyBorder="1" applyAlignment="1">
      <alignment horizontal="center" vertical="top" readingOrder="1"/>
    </xf>
    <xf numFmtId="170" fontId="46" fillId="0" borderId="10" xfId="0" applyNumberFormat="1" applyFont="1" applyBorder="1" applyAlignment="1">
      <alignment horizontal="center" vertical="top" readingOrder="1"/>
    </xf>
    <xf numFmtId="170" fontId="46" fillId="0" borderId="12" xfId="0" applyNumberFormat="1" applyFont="1" applyBorder="1" applyAlignment="1">
      <alignment horizontal="center" vertical="top" readingOrder="1"/>
    </xf>
    <xf numFmtId="170" fontId="46" fillId="0" borderId="13" xfId="0" applyNumberFormat="1" applyFont="1" applyBorder="1" applyAlignment="1">
      <alignment horizontal="center" vertical="top" readingOrder="1"/>
    </xf>
    <xf numFmtId="170" fontId="46" fillId="0" borderId="24" xfId="0" applyNumberFormat="1" applyFont="1" applyBorder="1" applyAlignment="1">
      <alignment horizontal="center" vertical="top" readingOrder="1"/>
    </xf>
    <xf numFmtId="170" fontId="46" fillId="0" borderId="27" xfId="0" applyNumberFormat="1" applyFont="1" applyBorder="1" applyAlignment="1">
      <alignment horizontal="center" vertical="top" readingOrder="1"/>
    </xf>
    <xf numFmtId="170" fontId="46" fillId="0" borderId="22" xfId="0" applyNumberFormat="1" applyFont="1" applyBorder="1" applyAlignment="1">
      <alignment horizontal="center" vertical="top" readingOrder="1"/>
    </xf>
    <xf numFmtId="170" fontId="46" fillId="0" borderId="28" xfId="0" applyNumberFormat="1" applyFont="1" applyBorder="1" applyAlignment="1">
      <alignment horizontal="center" vertical="top" readingOrder="1"/>
    </xf>
    <xf numFmtId="170" fontId="46" fillId="0" borderId="29" xfId="0" applyNumberFormat="1" applyFont="1" applyBorder="1" applyAlignment="1">
      <alignment horizontal="center" vertical="top" readingOrder="1"/>
    </xf>
    <xf numFmtId="170" fontId="46" fillId="0" borderId="21" xfId="0" applyNumberFormat="1" applyFont="1" applyBorder="1" applyAlignment="1">
      <alignment horizontal="center" vertical="top" readingOrder="1"/>
    </xf>
    <xf numFmtId="170" fontId="46" fillId="0" borderId="17" xfId="0" applyNumberFormat="1" applyFont="1" applyBorder="1" applyAlignment="1">
      <alignment horizontal="center" vertical="top" readingOrder="1"/>
    </xf>
    <xf numFmtId="170" fontId="46" fillId="0" borderId="17" xfId="0" applyNumberFormat="1" applyFont="1" applyBorder="1" applyAlignment="1">
      <alignment horizontal="center" vertical="top" wrapText="1"/>
    </xf>
    <xf numFmtId="170" fontId="46" fillId="0" borderId="18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170" fontId="45" fillId="0" borderId="22" xfId="0" applyNumberFormat="1" applyFont="1" applyBorder="1" applyAlignment="1">
      <alignment horizontal="center" vertical="top" readingOrder="1"/>
    </xf>
    <xf numFmtId="170" fontId="45" fillId="0" borderId="30" xfId="0" applyNumberFormat="1" applyFont="1" applyBorder="1" applyAlignment="1">
      <alignment horizontal="center" vertical="top" readingOrder="1"/>
    </xf>
    <xf numFmtId="0" fontId="45" fillId="0" borderId="22" xfId="0" applyFont="1" applyBorder="1" applyAlignment="1">
      <alignment horizontal="center" vertical="top" readingOrder="1"/>
    </xf>
    <xf numFmtId="0" fontId="45" fillId="0" borderId="30" xfId="0" applyFont="1" applyBorder="1" applyAlignment="1">
      <alignment horizontal="center" vertical="top" wrapText="1" readingOrder="1"/>
    </xf>
    <xf numFmtId="0" fontId="45" fillId="0" borderId="22" xfId="0" applyFont="1" applyBorder="1" applyAlignment="1">
      <alignment vertical="top" wrapText="1" readingOrder="1"/>
    </xf>
    <xf numFmtId="0" fontId="45" fillId="0" borderId="30" xfId="0" applyFont="1" applyBorder="1" applyAlignment="1">
      <alignment horizontal="center" vertical="top" readingOrder="1"/>
    </xf>
    <xf numFmtId="170" fontId="45" fillId="33" borderId="22" xfId="0" applyNumberFormat="1" applyFont="1" applyFill="1" applyBorder="1" applyAlignment="1">
      <alignment horizontal="center" vertical="top" readingOrder="1"/>
    </xf>
    <xf numFmtId="0" fontId="45" fillId="0" borderId="27" xfId="0" applyFont="1" applyBorder="1" applyAlignment="1">
      <alignment horizontal="center" vertical="top" readingOrder="1"/>
    </xf>
    <xf numFmtId="170" fontId="45" fillId="0" borderId="27" xfId="0" applyNumberFormat="1" applyFont="1" applyBorder="1" applyAlignment="1">
      <alignment horizontal="center" vertical="top" readingOrder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top" readingOrder="1"/>
    </xf>
    <xf numFmtId="170" fontId="45" fillId="0" borderId="22" xfId="0" applyNumberFormat="1" applyFont="1" applyBorder="1" applyAlignment="1">
      <alignment horizontal="center" vertical="center" readingOrder="1"/>
    </xf>
    <xf numFmtId="0" fontId="47" fillId="0" borderId="22" xfId="0" applyFont="1" applyBorder="1" applyAlignment="1">
      <alignment vertical="top" wrapText="1"/>
    </xf>
    <xf numFmtId="0" fontId="45" fillId="0" borderId="22" xfId="0" applyFont="1" applyBorder="1" applyAlignment="1">
      <alignment horizontal="center" vertical="center" readingOrder="1"/>
    </xf>
    <xf numFmtId="170" fontId="46" fillId="0" borderId="22" xfId="0" applyNumberFormat="1" applyFont="1" applyBorder="1" applyAlignment="1">
      <alignment horizontal="center" vertical="center" readingOrder="1"/>
    </xf>
    <xf numFmtId="0" fontId="45" fillId="0" borderId="10" xfId="0" applyFont="1" applyBorder="1" applyAlignment="1">
      <alignment horizontal="center" vertical="top" wrapText="1" readingOrder="1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readingOrder="1"/>
    </xf>
    <xf numFmtId="0" fontId="45" fillId="0" borderId="31" xfId="0" applyFont="1" applyBorder="1" applyAlignment="1">
      <alignment horizontal="center" vertical="top" wrapText="1" readingOrder="1"/>
    </xf>
    <xf numFmtId="0" fontId="47" fillId="0" borderId="30" xfId="0" applyFont="1" applyBorder="1" applyAlignment="1">
      <alignment vertical="top" wrapText="1"/>
    </xf>
    <xf numFmtId="0" fontId="46" fillId="0" borderId="32" xfId="0" applyFont="1" applyBorder="1" applyAlignment="1">
      <alignment/>
    </xf>
    <xf numFmtId="0" fontId="45" fillId="0" borderId="10" xfId="0" applyFont="1" applyBorder="1" applyAlignment="1">
      <alignment vertical="top" wrapText="1" readingOrder="1"/>
    </xf>
    <xf numFmtId="0" fontId="45" fillId="0" borderId="27" xfId="0" applyFont="1" applyBorder="1" applyAlignment="1">
      <alignment vertical="top" wrapText="1" readingOrder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readingOrder="1"/>
    </xf>
    <xf numFmtId="0" fontId="0" fillId="0" borderId="10" xfId="0" applyBorder="1" applyAlignment="1">
      <alignment horizontal="center" vertical="top" readingOrder="1"/>
    </xf>
    <xf numFmtId="0" fontId="45" fillId="0" borderId="33" xfId="0" applyFont="1" applyBorder="1" applyAlignment="1">
      <alignment horizontal="center" vertical="top" wrapText="1" readingOrder="1"/>
    </xf>
    <xf numFmtId="0" fontId="0" fillId="0" borderId="34" xfId="0" applyBorder="1" applyAlignment="1">
      <alignment horizontal="center" vertical="top" wrapText="1" readingOrder="1"/>
    </xf>
    <xf numFmtId="0" fontId="0" fillId="0" borderId="35" xfId="0" applyBorder="1" applyAlignment="1">
      <alignment horizontal="center" vertical="top" wrapText="1" readingOrder="1"/>
    </xf>
    <xf numFmtId="0" fontId="45" fillId="0" borderId="22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center" vertical="top" wrapText="1"/>
    </xf>
    <xf numFmtId="0" fontId="45" fillId="0" borderId="27" xfId="0" applyFont="1" applyBorder="1" applyAlignment="1">
      <alignment horizontal="center" vertical="top" wrapText="1"/>
    </xf>
    <xf numFmtId="0" fontId="46" fillId="0" borderId="33" xfId="0" applyFont="1" applyBorder="1" applyAlignment="1">
      <alignment vertical="center" wrapText="1" readingOrder="1"/>
    </xf>
    <xf numFmtId="0" fontId="0" fillId="0" borderId="34" xfId="0" applyBorder="1" applyAlignment="1">
      <alignment wrapText="1" readingOrder="1"/>
    </xf>
    <xf numFmtId="0" fontId="0" fillId="0" borderId="35" xfId="0" applyBorder="1" applyAlignment="1">
      <alignment wrapText="1" readingOrder="1"/>
    </xf>
    <xf numFmtId="0" fontId="45" fillId="0" borderId="36" xfId="0" applyFont="1" applyBorder="1" applyAlignment="1">
      <alignment horizontal="center" vertical="top" wrapText="1"/>
    </xf>
    <xf numFmtId="0" fontId="45" fillId="0" borderId="37" xfId="0" applyFont="1" applyBorder="1" applyAlignment="1">
      <alignment horizontal="center" vertical="top" wrapText="1"/>
    </xf>
    <xf numFmtId="0" fontId="45" fillId="0" borderId="32" xfId="0" applyFont="1" applyBorder="1" applyAlignment="1">
      <alignment horizontal="center" vertical="top" wrapText="1"/>
    </xf>
    <xf numFmtId="0" fontId="45" fillId="0" borderId="22" xfId="0" applyFont="1" applyBorder="1" applyAlignment="1">
      <alignment horizontal="center" vertical="top" readingOrder="1"/>
    </xf>
    <xf numFmtId="0" fontId="0" fillId="0" borderId="27" xfId="0" applyBorder="1" applyAlignment="1">
      <alignment horizontal="center" vertical="top" readingOrder="1"/>
    </xf>
    <xf numFmtId="0" fontId="45" fillId="0" borderId="22" xfId="0" applyFont="1" applyBorder="1" applyAlignment="1">
      <alignment vertical="top" wrapText="1" readingOrder="1"/>
    </xf>
    <xf numFmtId="0" fontId="0" fillId="0" borderId="27" xfId="0" applyBorder="1" applyAlignment="1">
      <alignment vertical="top" wrapText="1" readingOrder="1"/>
    </xf>
    <xf numFmtId="0" fontId="0" fillId="0" borderId="30" xfId="0" applyBorder="1" applyAlignment="1">
      <alignment horizontal="center" vertical="top" readingOrder="1"/>
    </xf>
    <xf numFmtId="0" fontId="45" fillId="0" borderId="22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170" fontId="45" fillId="0" borderId="22" xfId="0" applyNumberFormat="1" applyFont="1" applyBorder="1" applyAlignment="1">
      <alignment horizontal="center" vertical="top" readingOrder="1"/>
    </xf>
    <xf numFmtId="170" fontId="45" fillId="0" borderId="30" xfId="0" applyNumberFormat="1" applyFont="1" applyBorder="1" applyAlignment="1">
      <alignment horizontal="center" vertical="top" readingOrder="1"/>
    </xf>
    <xf numFmtId="0" fontId="45" fillId="0" borderId="22" xfId="0" applyFont="1" applyBorder="1" applyAlignment="1">
      <alignment horizontal="center" vertical="top" wrapText="1" readingOrder="1"/>
    </xf>
    <xf numFmtId="0" fontId="0" fillId="0" borderId="27" xfId="0" applyBorder="1" applyAlignment="1">
      <alignment/>
    </xf>
    <xf numFmtId="0" fontId="45" fillId="0" borderId="22" xfId="0" applyFont="1" applyBorder="1" applyAlignment="1">
      <alignment horizontal="left" vertical="top" wrapText="1" readingOrder="1"/>
    </xf>
    <xf numFmtId="0" fontId="0" fillId="0" borderId="27" xfId="0" applyBorder="1" applyAlignment="1">
      <alignment horizontal="left" vertical="top" wrapText="1" readingOrder="1"/>
    </xf>
    <xf numFmtId="0" fontId="0" fillId="0" borderId="30" xfId="0" applyBorder="1" applyAlignment="1">
      <alignment vertical="top" wrapText="1" readingOrder="1"/>
    </xf>
    <xf numFmtId="0" fontId="45" fillId="0" borderId="30" xfId="0" applyFont="1" applyBorder="1" applyAlignment="1">
      <alignment horizontal="center" vertical="top" readingOrder="1"/>
    </xf>
    <xf numFmtId="0" fontId="0" fillId="0" borderId="27" xfId="0" applyBorder="1" applyAlignment="1">
      <alignment horizontal="center" vertical="top" wrapText="1" readingOrder="1"/>
    </xf>
    <xf numFmtId="0" fontId="47" fillId="0" borderId="22" xfId="0" applyFont="1" applyBorder="1" applyAlignment="1">
      <alignment vertical="top" wrapText="1"/>
    </xf>
    <xf numFmtId="0" fontId="0" fillId="0" borderId="30" xfId="0" applyBorder="1" applyAlignment="1">
      <alignment/>
    </xf>
    <xf numFmtId="0" fontId="0" fillId="0" borderId="30" xfId="0" applyBorder="1" applyAlignment="1">
      <alignment horizontal="left" vertical="top" wrapText="1" readingOrder="1"/>
    </xf>
    <xf numFmtId="0" fontId="45" fillId="0" borderId="30" xfId="0" applyFont="1" applyBorder="1" applyAlignment="1">
      <alignment horizontal="center" vertical="top" wrapText="1" readingOrder="1"/>
    </xf>
    <xf numFmtId="0" fontId="45" fillId="0" borderId="27" xfId="0" applyFont="1" applyBorder="1" applyAlignment="1">
      <alignment horizontal="center" vertical="top" wrapText="1" readingOrder="1"/>
    </xf>
    <xf numFmtId="0" fontId="48" fillId="0" borderId="31" xfId="0" applyFont="1" applyBorder="1" applyAlignment="1">
      <alignment vertical="top" wrapText="1"/>
    </xf>
    <xf numFmtId="0" fontId="46" fillId="0" borderId="0" xfId="0" applyFont="1" applyBorder="1" applyAlignment="1">
      <alignment/>
    </xf>
    <xf numFmtId="0" fontId="46" fillId="0" borderId="32" xfId="0" applyFont="1" applyBorder="1" applyAlignment="1">
      <alignment/>
    </xf>
    <xf numFmtId="0" fontId="45" fillId="0" borderId="22" xfId="0" applyFont="1" applyBorder="1" applyAlignment="1">
      <alignment horizontal="left" vertical="center" wrapText="1" readingOrder="1"/>
    </xf>
    <xf numFmtId="0" fontId="0" fillId="0" borderId="3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45" fillId="0" borderId="27" xfId="0" applyFont="1" applyBorder="1" applyAlignment="1">
      <alignment horizontal="center" vertical="top" readingOrder="1"/>
    </xf>
    <xf numFmtId="1" fontId="45" fillId="0" borderId="22" xfId="0" applyNumberFormat="1" applyFont="1" applyBorder="1" applyAlignment="1">
      <alignment horizontal="center" vertical="top" readingOrder="1"/>
    </xf>
    <xf numFmtId="0" fontId="45" fillId="0" borderId="37" xfId="0" applyFont="1" applyBorder="1" applyAlignment="1">
      <alignment horizontal="center" vertical="top" wrapText="1" readingOrder="1"/>
    </xf>
    <xf numFmtId="0" fontId="45" fillId="0" borderId="32" xfId="0" applyFont="1" applyBorder="1" applyAlignment="1">
      <alignment horizontal="center" vertical="top" wrapText="1" readingOrder="1"/>
    </xf>
    <xf numFmtId="16" fontId="45" fillId="0" borderId="22" xfId="0" applyNumberFormat="1" applyFont="1" applyBorder="1" applyAlignment="1">
      <alignment horizontal="center" vertical="top" wrapText="1" readingOrder="1"/>
    </xf>
    <xf numFmtId="0" fontId="45" fillId="0" borderId="38" xfId="0" applyFont="1" applyBorder="1" applyAlignment="1">
      <alignment horizontal="center" vertical="top" wrapText="1" readingOrder="1"/>
    </xf>
    <xf numFmtId="0" fontId="0" fillId="0" borderId="39" xfId="0" applyBorder="1" applyAlignment="1">
      <alignment horizontal="center" vertical="top" wrapText="1" readingOrder="1"/>
    </xf>
    <xf numFmtId="170" fontId="45" fillId="0" borderId="27" xfId="0" applyNumberFormat="1" applyFont="1" applyBorder="1" applyAlignment="1">
      <alignment horizontal="center" vertical="top" readingOrder="1"/>
    </xf>
    <xf numFmtId="0" fontId="47" fillId="0" borderId="30" xfId="0" applyFont="1" applyBorder="1" applyAlignment="1">
      <alignment vertical="top" wrapText="1"/>
    </xf>
    <xf numFmtId="0" fontId="45" fillId="0" borderId="31" xfId="0" applyFont="1" applyBorder="1" applyAlignment="1">
      <alignment horizontal="center" vertical="top" wrapText="1" readingOrder="1"/>
    </xf>
    <xf numFmtId="0" fontId="0" fillId="0" borderId="31" xfId="0" applyBorder="1" applyAlignment="1">
      <alignment horizontal="center" vertical="top" wrapText="1" readingOrder="1"/>
    </xf>
    <xf numFmtId="0" fontId="46" fillId="0" borderId="37" xfId="0" applyFont="1" applyBorder="1" applyAlignment="1">
      <alignment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5" fillId="0" borderId="10" xfId="0" applyFont="1" applyBorder="1" applyAlignment="1">
      <alignment horizontal="center" vertical="top" wrapText="1" readingOrder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 readingOrder="1"/>
    </xf>
    <xf numFmtId="170" fontId="45" fillId="33" borderId="22" xfId="0" applyNumberFormat="1" applyFont="1" applyFill="1" applyBorder="1" applyAlignment="1">
      <alignment horizontal="center" vertical="top" readingOrder="1"/>
    </xf>
    <xf numFmtId="170" fontId="45" fillId="33" borderId="30" xfId="0" applyNumberFormat="1" applyFont="1" applyFill="1" applyBorder="1" applyAlignment="1">
      <alignment horizontal="center" vertical="top" readingOrder="1"/>
    </xf>
    <xf numFmtId="0" fontId="45" fillId="33" borderId="22" xfId="0" applyFont="1" applyFill="1" applyBorder="1" applyAlignment="1">
      <alignment horizontal="center" vertical="top" readingOrder="1"/>
    </xf>
    <xf numFmtId="0" fontId="45" fillId="33" borderId="22" xfId="0" applyFont="1" applyFill="1" applyBorder="1" applyAlignment="1">
      <alignment vertical="top" wrapText="1" readingOrder="1"/>
    </xf>
    <xf numFmtId="0" fontId="45" fillId="33" borderId="30" xfId="0" applyFont="1" applyFill="1" applyBorder="1" applyAlignment="1">
      <alignment horizontal="center" vertical="top" readingOrder="1"/>
    </xf>
    <xf numFmtId="0" fontId="0" fillId="0" borderId="27" xfId="0" applyBorder="1" applyAlignment="1">
      <alignment wrapText="1"/>
    </xf>
    <xf numFmtId="0" fontId="47" fillId="33" borderId="22" xfId="0" applyFont="1" applyFill="1" applyBorder="1" applyAlignment="1">
      <alignment vertical="top" wrapText="1"/>
    </xf>
    <xf numFmtId="0" fontId="45" fillId="33" borderId="22" xfId="0" applyFont="1" applyFill="1" applyBorder="1" applyAlignment="1">
      <alignment horizontal="center" vertical="top" wrapText="1" readingOrder="1"/>
    </xf>
    <xf numFmtId="0" fontId="0" fillId="0" borderId="30" xfId="0" applyBorder="1" applyAlignment="1">
      <alignment wrapText="1"/>
    </xf>
    <xf numFmtId="0" fontId="0" fillId="0" borderId="30" xfId="0" applyBorder="1" applyAlignment="1">
      <alignment horizontal="center" vertical="top" wrapText="1" readingOrder="1"/>
    </xf>
    <xf numFmtId="0" fontId="48" fillId="0" borderId="27" xfId="0" applyFont="1" applyBorder="1" applyAlignment="1">
      <alignment vertical="top" wrapText="1"/>
    </xf>
    <xf numFmtId="0" fontId="46" fillId="0" borderId="27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wrapText="1"/>
    </xf>
    <xf numFmtId="0" fontId="47" fillId="0" borderId="22" xfId="0" applyFont="1" applyBorder="1" applyAlignment="1">
      <alignment horizontal="left" vertical="top" wrapText="1"/>
    </xf>
    <xf numFmtId="0" fontId="47" fillId="0" borderId="30" xfId="0" applyFont="1" applyBorder="1" applyAlignment="1">
      <alignment horizontal="left" vertical="top" wrapText="1"/>
    </xf>
    <xf numFmtId="0" fontId="0" fillId="0" borderId="30" xfId="0" applyBorder="1" applyAlignment="1">
      <alignment horizontal="left" vertical="center" wrapText="1" readingOrder="1"/>
    </xf>
    <xf numFmtId="0" fontId="0" fillId="0" borderId="27" xfId="0" applyBorder="1" applyAlignment="1">
      <alignment horizontal="left" vertical="center" wrapText="1" readingOrder="1"/>
    </xf>
    <xf numFmtId="0" fontId="46" fillId="0" borderId="0" xfId="0" applyFont="1" applyBorder="1" applyAlignment="1">
      <alignment wrapText="1"/>
    </xf>
    <xf numFmtId="0" fontId="46" fillId="0" borderId="37" xfId="0" applyFont="1" applyBorder="1" applyAlignment="1">
      <alignment wrapText="1"/>
    </xf>
    <xf numFmtId="0" fontId="45" fillId="0" borderId="22" xfId="0" applyFont="1" applyBorder="1" applyAlignment="1">
      <alignment horizontal="center" vertical="center" wrapText="1" readingOrder="1"/>
    </xf>
    <xf numFmtId="0" fontId="0" fillId="0" borderId="3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5" fillId="0" borderId="30" xfId="0" applyFont="1" applyBorder="1" applyAlignment="1">
      <alignment horizontal="left" vertical="top" wrapText="1" readingOrder="1"/>
    </xf>
    <xf numFmtId="0" fontId="45" fillId="0" borderId="27" xfId="0" applyFont="1" applyBorder="1" applyAlignment="1">
      <alignment horizontal="left" vertical="top" wrapText="1" readingOrder="1"/>
    </xf>
    <xf numFmtId="0" fontId="45" fillId="0" borderId="40" xfId="0" applyFont="1" applyBorder="1" applyAlignment="1">
      <alignment horizontal="center" vertical="top" wrapText="1" readingOrder="1"/>
    </xf>
    <xf numFmtId="0" fontId="45" fillId="0" borderId="41" xfId="0" applyFont="1" applyBorder="1" applyAlignment="1">
      <alignment horizontal="center" vertical="top" wrapText="1" readingOrder="1"/>
    </xf>
    <xf numFmtId="0" fontId="45" fillId="0" borderId="42" xfId="0" applyFont="1" applyBorder="1" applyAlignment="1">
      <alignment horizontal="center" vertical="top" wrapText="1" readingOrder="1"/>
    </xf>
    <xf numFmtId="0" fontId="45" fillId="0" borderId="22" xfId="0" applyFont="1" applyBorder="1" applyAlignment="1">
      <alignment horizontal="center" vertical="center" readingOrder="1"/>
    </xf>
    <xf numFmtId="0" fontId="45" fillId="0" borderId="30" xfId="0" applyFont="1" applyBorder="1" applyAlignment="1">
      <alignment horizontal="center" vertical="center" readingOrder="1"/>
    </xf>
    <xf numFmtId="0" fontId="45" fillId="0" borderId="43" xfId="0" applyFont="1" applyBorder="1" applyAlignment="1">
      <alignment horizontal="center" vertical="center" readingOrder="1"/>
    </xf>
    <xf numFmtId="170" fontId="45" fillId="0" borderId="22" xfId="0" applyNumberFormat="1" applyFont="1" applyBorder="1" applyAlignment="1">
      <alignment horizontal="center" vertical="center" readingOrder="1"/>
    </xf>
    <xf numFmtId="170" fontId="45" fillId="0" borderId="30" xfId="0" applyNumberFormat="1" applyFont="1" applyBorder="1" applyAlignment="1">
      <alignment horizontal="center" vertical="center" readingOrder="1"/>
    </xf>
    <xf numFmtId="170" fontId="45" fillId="0" borderId="43" xfId="0" applyNumberFormat="1" applyFont="1" applyBorder="1" applyAlignment="1">
      <alignment horizontal="center" vertical="center" readingOrder="1"/>
    </xf>
    <xf numFmtId="170" fontId="46" fillId="0" borderId="22" xfId="0" applyNumberFormat="1" applyFont="1" applyBorder="1" applyAlignment="1">
      <alignment horizontal="center" vertical="center" readingOrder="1"/>
    </xf>
    <xf numFmtId="170" fontId="46" fillId="0" borderId="30" xfId="0" applyNumberFormat="1" applyFont="1" applyBorder="1" applyAlignment="1">
      <alignment horizontal="center" vertical="center" readingOrder="1"/>
    </xf>
    <xf numFmtId="0" fontId="0" fillId="0" borderId="30" xfId="0" applyBorder="1" applyAlignment="1">
      <alignment vertical="top" readingOrder="1"/>
    </xf>
    <xf numFmtId="0" fontId="0" fillId="0" borderId="27" xfId="0" applyBorder="1" applyAlignment="1">
      <alignment vertical="top" readingOrder="1"/>
    </xf>
    <xf numFmtId="0" fontId="0" fillId="0" borderId="30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30" xfId="0" applyBorder="1" applyAlignment="1">
      <alignment horizontal="center" vertical="center" wrapText="1" readingOrder="1"/>
    </xf>
    <xf numFmtId="0" fontId="0" fillId="0" borderId="27" xfId="0" applyBorder="1" applyAlignment="1">
      <alignment horizontal="center" vertical="center" wrapText="1" readingOrder="1"/>
    </xf>
    <xf numFmtId="0" fontId="47" fillId="0" borderId="27" xfId="0" applyFont="1" applyBorder="1" applyAlignment="1">
      <alignment horizontal="left" vertical="top" wrapText="1"/>
    </xf>
    <xf numFmtId="0" fontId="45" fillId="0" borderId="30" xfId="0" applyFont="1" applyBorder="1" applyAlignment="1">
      <alignment horizontal="left" vertical="center" wrapText="1" readingOrder="1"/>
    </xf>
    <xf numFmtId="0" fontId="45" fillId="0" borderId="27" xfId="0" applyFont="1" applyBorder="1" applyAlignment="1">
      <alignment horizontal="left" vertical="center" wrapText="1" readingOrder="1"/>
    </xf>
    <xf numFmtId="0" fontId="45" fillId="0" borderId="30" xfId="0" applyFont="1" applyBorder="1" applyAlignment="1">
      <alignment horizontal="center" vertical="center" wrapText="1" readingOrder="1"/>
    </xf>
    <xf numFmtId="0" fontId="45" fillId="0" borderId="27" xfId="0" applyFont="1" applyBorder="1" applyAlignment="1">
      <alignment horizontal="center" vertical="center" wrapText="1" readingOrder="1"/>
    </xf>
    <xf numFmtId="0" fontId="46" fillId="0" borderId="22" xfId="0" applyFont="1" applyBorder="1" applyAlignment="1">
      <alignment horizontal="center" wrapText="1" readingOrder="1"/>
    </xf>
    <xf numFmtId="0" fontId="46" fillId="0" borderId="27" xfId="0" applyFont="1" applyBorder="1" applyAlignment="1">
      <alignment horizontal="center" wrapText="1" readingOrder="1"/>
    </xf>
    <xf numFmtId="0" fontId="45" fillId="0" borderId="22" xfId="0" applyFont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45" fillId="0" borderId="10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6" fillId="0" borderId="44" xfId="0" applyFont="1" applyBorder="1" applyAlignment="1">
      <alignment vertical="top" wrapText="1"/>
    </xf>
    <xf numFmtId="0" fontId="46" fillId="0" borderId="45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5" fillId="0" borderId="0" xfId="0" applyFont="1" applyBorder="1" applyAlignment="1">
      <alignment horizontal="right" vertical="top" wrapText="1" readingOrder="1"/>
    </xf>
    <xf numFmtId="0" fontId="49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22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Q96"/>
  <sheetViews>
    <sheetView tabSelected="1" zoomScale="115" zoomScaleNormal="115" zoomScaleSheetLayoutView="100" workbookViewId="0" topLeftCell="A1">
      <pane ySplit="8" topLeftCell="A78" activePane="bottomLeft" state="frozen"/>
      <selection pane="topLeft" activeCell="A1" sqref="A1"/>
      <selection pane="bottomLeft" activeCell="C79" sqref="C79:C82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13" customWidth="1"/>
    <col min="4" max="4" width="9.28125" style="2" customWidth="1"/>
    <col min="5" max="10" width="7.7109375" style="7" customWidth="1"/>
    <col min="11" max="11" width="26.28125" style="1" customWidth="1"/>
    <col min="12" max="12" width="7.00390625" style="7" customWidth="1"/>
    <col min="13" max="13" width="6.140625" style="7" customWidth="1"/>
    <col min="14" max="16" width="5.8515625" style="7" customWidth="1"/>
    <col min="17" max="17" width="18.00390625" style="1" customWidth="1"/>
    <col min="18" max="16384" width="19.7109375" style="1" customWidth="1"/>
  </cols>
  <sheetData>
    <row r="2" spans="11:17" ht="21.75" customHeight="1">
      <c r="K2" s="202" t="s">
        <v>87</v>
      </c>
      <c r="L2" s="202"/>
      <c r="M2" s="202"/>
      <c r="N2" s="202"/>
      <c r="O2" s="202"/>
      <c r="P2" s="202"/>
      <c r="Q2" s="202"/>
    </row>
    <row r="3" spans="11:17" ht="29.25" customHeight="1">
      <c r="K3" s="202"/>
      <c r="L3" s="202"/>
      <c r="M3" s="202"/>
      <c r="N3" s="202"/>
      <c r="O3" s="202"/>
      <c r="P3" s="202"/>
      <c r="Q3" s="202"/>
    </row>
    <row r="4" spans="1:17" ht="40.5" customHeight="1">
      <c r="A4" s="203" t="s">
        <v>76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</row>
    <row r="5" ht="9.75" customHeight="1">
      <c r="Q5" s="3" t="s">
        <v>5</v>
      </c>
    </row>
    <row r="6" spans="1:17" s="4" customFormat="1" ht="42" customHeight="1">
      <c r="A6" s="204" t="s">
        <v>10</v>
      </c>
      <c r="B6" s="205" t="s">
        <v>9</v>
      </c>
      <c r="C6" s="204" t="s">
        <v>6</v>
      </c>
      <c r="D6" s="204" t="s">
        <v>7</v>
      </c>
      <c r="E6" s="207" t="s">
        <v>0</v>
      </c>
      <c r="F6" s="208"/>
      <c r="G6" s="208"/>
      <c r="H6" s="208"/>
      <c r="I6" s="208"/>
      <c r="J6" s="209"/>
      <c r="K6" s="207" t="s">
        <v>11</v>
      </c>
      <c r="L6" s="208"/>
      <c r="M6" s="208"/>
      <c r="N6" s="208"/>
      <c r="O6" s="208"/>
      <c r="P6" s="209"/>
      <c r="Q6" s="205" t="s">
        <v>8</v>
      </c>
    </row>
    <row r="7" spans="1:17" s="4" customFormat="1" ht="15" customHeight="1">
      <c r="A7" s="204"/>
      <c r="B7" s="206"/>
      <c r="C7" s="204"/>
      <c r="D7" s="204"/>
      <c r="E7" s="5" t="s">
        <v>1</v>
      </c>
      <c r="F7" s="5" t="s">
        <v>2</v>
      </c>
      <c r="G7" s="5" t="s">
        <v>3</v>
      </c>
      <c r="H7" s="5" t="s">
        <v>48</v>
      </c>
      <c r="I7" s="5" t="s">
        <v>77</v>
      </c>
      <c r="J7" s="5" t="s">
        <v>78</v>
      </c>
      <c r="K7" s="5" t="s">
        <v>4</v>
      </c>
      <c r="L7" s="5">
        <v>2014</v>
      </c>
      <c r="M7" s="5">
        <v>2015</v>
      </c>
      <c r="N7" s="5">
        <v>2016</v>
      </c>
      <c r="O7" s="5">
        <v>2017</v>
      </c>
      <c r="P7" s="5">
        <v>2018</v>
      </c>
      <c r="Q7" s="206"/>
    </row>
    <row r="8" spans="1:17" s="4" customFormat="1" ht="14.25" customHeight="1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59">
        <v>8</v>
      </c>
      <c r="I8" s="59">
        <v>9</v>
      </c>
      <c r="J8" s="59">
        <v>10</v>
      </c>
      <c r="K8" s="59">
        <v>11</v>
      </c>
      <c r="L8" s="59">
        <v>12</v>
      </c>
      <c r="M8" s="59">
        <v>13</v>
      </c>
      <c r="N8" s="59">
        <v>14</v>
      </c>
      <c r="O8" s="59">
        <v>15</v>
      </c>
      <c r="P8" s="59">
        <v>16</v>
      </c>
      <c r="Q8" s="59">
        <v>17</v>
      </c>
    </row>
    <row r="9" spans="1:17" s="4" customFormat="1" ht="13.5" customHeight="1">
      <c r="A9" s="59"/>
      <c r="B9" s="196" t="s">
        <v>49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</row>
    <row r="10" spans="1:17" s="4" customFormat="1" ht="14.25" customHeight="1">
      <c r="A10" s="59">
        <v>1</v>
      </c>
      <c r="B10" s="197" t="s">
        <v>44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9"/>
    </row>
    <row r="11" spans="1:17" s="4" customFormat="1" ht="23.25" customHeight="1">
      <c r="A11" s="200" t="s">
        <v>17</v>
      </c>
      <c r="B11" s="196" t="s">
        <v>18</v>
      </c>
      <c r="C11" s="84" t="s">
        <v>86</v>
      </c>
      <c r="D11" s="69" t="s">
        <v>88</v>
      </c>
      <c r="E11" s="38">
        <f aca="true" t="shared" si="0" ref="E11:J11">E12+E13</f>
        <v>862</v>
      </c>
      <c r="F11" s="38">
        <f t="shared" si="0"/>
        <v>862</v>
      </c>
      <c r="G11" s="38">
        <f t="shared" si="0"/>
        <v>0</v>
      </c>
      <c r="H11" s="38">
        <f t="shared" si="0"/>
        <v>0</v>
      </c>
      <c r="I11" s="38">
        <f t="shared" si="0"/>
        <v>0</v>
      </c>
      <c r="J11" s="38">
        <f t="shared" si="0"/>
        <v>0</v>
      </c>
      <c r="K11" s="104" t="s">
        <v>116</v>
      </c>
      <c r="L11" s="84">
        <v>100</v>
      </c>
      <c r="M11" s="84">
        <v>0</v>
      </c>
      <c r="N11" s="84">
        <v>0</v>
      </c>
      <c r="O11" s="84">
        <v>0</v>
      </c>
      <c r="P11" s="84">
        <v>0</v>
      </c>
      <c r="Q11" s="101" t="s">
        <v>39</v>
      </c>
    </row>
    <row r="12" spans="1:17" s="4" customFormat="1" ht="14.25" customHeight="1">
      <c r="A12" s="201"/>
      <c r="B12" s="140"/>
      <c r="C12" s="140"/>
      <c r="D12" s="59" t="s">
        <v>12</v>
      </c>
      <c r="E12" s="6">
        <f>F12+G12+H12+I12+J12</f>
        <v>431</v>
      </c>
      <c r="F12" s="12">
        <v>431</v>
      </c>
      <c r="G12" s="12">
        <v>0</v>
      </c>
      <c r="H12" s="12">
        <v>0</v>
      </c>
      <c r="I12" s="12">
        <v>0</v>
      </c>
      <c r="J12" s="12">
        <v>0</v>
      </c>
      <c r="K12" s="105"/>
      <c r="L12" s="195"/>
      <c r="M12" s="195"/>
      <c r="N12" s="195"/>
      <c r="O12" s="195"/>
      <c r="P12" s="195"/>
      <c r="Q12" s="105"/>
    </row>
    <row r="13" spans="1:17" s="4" customFormat="1" ht="15.75" customHeight="1">
      <c r="A13" s="201"/>
      <c r="B13" s="140"/>
      <c r="C13" s="140"/>
      <c r="D13" s="71" t="s">
        <v>13</v>
      </c>
      <c r="E13" s="6">
        <f>F13+G13+H13+I13+J13</f>
        <v>431</v>
      </c>
      <c r="F13" s="6">
        <v>431</v>
      </c>
      <c r="G13" s="6">
        <v>0</v>
      </c>
      <c r="H13" s="6">
        <v>0</v>
      </c>
      <c r="I13" s="6">
        <v>0</v>
      </c>
      <c r="J13" s="6">
        <v>0</v>
      </c>
      <c r="K13" s="106"/>
      <c r="L13" s="195"/>
      <c r="M13" s="195"/>
      <c r="N13" s="195"/>
      <c r="O13" s="195"/>
      <c r="P13" s="195"/>
      <c r="Q13" s="106"/>
    </row>
    <row r="14" spans="1:17" s="4" customFormat="1" ht="33.75" customHeight="1">
      <c r="A14" s="193" t="s">
        <v>20</v>
      </c>
      <c r="B14" s="116" t="s">
        <v>96</v>
      </c>
      <c r="C14" s="90" t="s">
        <v>86</v>
      </c>
      <c r="D14" s="69" t="s">
        <v>88</v>
      </c>
      <c r="E14" s="47">
        <f aca="true" t="shared" si="1" ref="E14:J14">E15</f>
        <v>0</v>
      </c>
      <c r="F14" s="47">
        <f t="shared" si="1"/>
        <v>0</v>
      </c>
      <c r="G14" s="47">
        <f t="shared" si="1"/>
        <v>0</v>
      </c>
      <c r="H14" s="47">
        <f t="shared" si="1"/>
        <v>0</v>
      </c>
      <c r="I14" s="47">
        <f t="shared" si="1"/>
        <v>0</v>
      </c>
      <c r="J14" s="47">
        <f t="shared" si="1"/>
        <v>0</v>
      </c>
      <c r="K14" s="101" t="s">
        <v>117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101" t="s">
        <v>39</v>
      </c>
    </row>
    <row r="15" spans="1:17" s="4" customFormat="1" ht="33" customHeight="1">
      <c r="A15" s="194"/>
      <c r="B15" s="106"/>
      <c r="C15" s="106"/>
      <c r="D15" s="71" t="s">
        <v>12</v>
      </c>
      <c r="E15" s="6">
        <f>F15+G15+H15+I15+J15</f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102"/>
      <c r="L15" s="86"/>
      <c r="M15" s="86"/>
      <c r="N15" s="86"/>
      <c r="O15" s="86"/>
      <c r="P15" s="86"/>
      <c r="Q15" s="102"/>
    </row>
    <row r="16" spans="1:17" s="4" customFormat="1" ht="21" customHeight="1">
      <c r="A16" s="193" t="s">
        <v>22</v>
      </c>
      <c r="B16" s="116" t="s">
        <v>21</v>
      </c>
      <c r="C16" s="90" t="s">
        <v>86</v>
      </c>
      <c r="D16" s="69" t="s">
        <v>88</v>
      </c>
      <c r="E16" s="47">
        <f aca="true" t="shared" si="2" ref="E16:J16">E17</f>
        <v>0</v>
      </c>
      <c r="F16" s="47">
        <f t="shared" si="2"/>
        <v>0</v>
      </c>
      <c r="G16" s="47">
        <f t="shared" si="2"/>
        <v>0</v>
      </c>
      <c r="H16" s="47">
        <f t="shared" si="2"/>
        <v>0</v>
      </c>
      <c r="I16" s="47">
        <f t="shared" si="2"/>
        <v>0</v>
      </c>
      <c r="J16" s="47">
        <f t="shared" si="2"/>
        <v>0</v>
      </c>
      <c r="K16" s="101" t="s">
        <v>117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101" t="s">
        <v>39</v>
      </c>
    </row>
    <row r="17" spans="1:17" s="4" customFormat="1" ht="26.25" customHeight="1">
      <c r="A17" s="194"/>
      <c r="B17" s="106"/>
      <c r="C17" s="106"/>
      <c r="D17" s="71" t="s">
        <v>12</v>
      </c>
      <c r="E17" s="6">
        <f>F17+G17+H17+I17+J17</f>
        <v>0</v>
      </c>
      <c r="F17" s="6">
        <f>100-100</f>
        <v>0</v>
      </c>
      <c r="G17" s="6">
        <v>0</v>
      </c>
      <c r="H17" s="6">
        <v>0</v>
      </c>
      <c r="I17" s="6">
        <v>0</v>
      </c>
      <c r="J17" s="6">
        <v>0</v>
      </c>
      <c r="K17" s="102"/>
      <c r="L17" s="86"/>
      <c r="M17" s="86"/>
      <c r="N17" s="86"/>
      <c r="O17" s="86"/>
      <c r="P17" s="86"/>
      <c r="Q17" s="102"/>
    </row>
    <row r="18" spans="1:17" s="4" customFormat="1" ht="12.75" customHeight="1">
      <c r="A18" s="99" t="s">
        <v>64</v>
      </c>
      <c r="B18" s="158" t="s">
        <v>66</v>
      </c>
      <c r="C18" s="164" t="s">
        <v>86</v>
      </c>
      <c r="D18" s="191" t="s">
        <v>88</v>
      </c>
      <c r="E18" s="178">
        <f aca="true" t="shared" si="3" ref="E18:J18">E20+E22</f>
        <v>1412.5</v>
      </c>
      <c r="F18" s="178">
        <f t="shared" si="3"/>
        <v>1350</v>
      </c>
      <c r="G18" s="178">
        <f t="shared" si="3"/>
        <v>62.5</v>
      </c>
      <c r="H18" s="178">
        <f t="shared" si="3"/>
        <v>0</v>
      </c>
      <c r="I18" s="178">
        <f t="shared" si="3"/>
        <v>0</v>
      </c>
      <c r="J18" s="178">
        <f t="shared" si="3"/>
        <v>0</v>
      </c>
      <c r="K18" s="111" t="s">
        <v>118</v>
      </c>
      <c r="L18" s="85"/>
      <c r="M18" s="85"/>
      <c r="N18" s="85"/>
      <c r="O18" s="85"/>
      <c r="P18" s="85"/>
      <c r="Q18" s="124" t="s">
        <v>39</v>
      </c>
    </row>
    <row r="19" spans="1:17" s="4" customFormat="1" ht="12.75" customHeight="1">
      <c r="A19" s="127"/>
      <c r="B19" s="186"/>
      <c r="C19" s="189"/>
      <c r="D19" s="192"/>
      <c r="E19" s="179"/>
      <c r="F19" s="179"/>
      <c r="G19" s="179"/>
      <c r="H19" s="179"/>
      <c r="I19" s="179"/>
      <c r="J19" s="179"/>
      <c r="K19" s="167"/>
      <c r="L19" s="86"/>
      <c r="M19" s="86"/>
      <c r="N19" s="86"/>
      <c r="O19" s="86"/>
      <c r="P19" s="86"/>
      <c r="Q19" s="187"/>
    </row>
    <row r="20" spans="1:17" s="4" customFormat="1" ht="14.25" customHeight="1">
      <c r="A20" s="99" t="s">
        <v>67</v>
      </c>
      <c r="B20" s="158" t="s">
        <v>68</v>
      </c>
      <c r="C20" s="189"/>
      <c r="D20" s="172" t="s">
        <v>12</v>
      </c>
      <c r="E20" s="175">
        <f>SUM(F20:J21)</f>
        <v>100</v>
      </c>
      <c r="F20" s="175">
        <v>100</v>
      </c>
      <c r="G20" s="175">
        <v>0</v>
      </c>
      <c r="H20" s="175">
        <v>0</v>
      </c>
      <c r="I20" s="175">
        <v>0</v>
      </c>
      <c r="J20" s="175">
        <v>0</v>
      </c>
      <c r="K20" s="167"/>
      <c r="L20" s="85">
        <v>100</v>
      </c>
      <c r="M20" s="85">
        <v>0</v>
      </c>
      <c r="N20" s="85">
        <v>0</v>
      </c>
      <c r="O20" s="85">
        <v>0</v>
      </c>
      <c r="P20" s="85">
        <v>0</v>
      </c>
      <c r="Q20" s="187"/>
    </row>
    <row r="21" spans="1:17" s="4" customFormat="1" ht="10.5" customHeight="1">
      <c r="A21" s="127"/>
      <c r="B21" s="186"/>
      <c r="C21" s="189"/>
      <c r="D21" s="173"/>
      <c r="E21" s="176"/>
      <c r="F21" s="176"/>
      <c r="G21" s="176"/>
      <c r="H21" s="176"/>
      <c r="I21" s="176"/>
      <c r="J21" s="176"/>
      <c r="K21" s="167"/>
      <c r="L21" s="86"/>
      <c r="M21" s="86"/>
      <c r="N21" s="86"/>
      <c r="O21" s="86"/>
      <c r="P21" s="86"/>
      <c r="Q21" s="187"/>
    </row>
    <row r="22" spans="1:17" s="4" customFormat="1" ht="24.75" customHeight="1">
      <c r="A22" s="31" t="s">
        <v>74</v>
      </c>
      <c r="B22" s="32" t="s">
        <v>75</v>
      </c>
      <c r="C22" s="190"/>
      <c r="D22" s="74" t="s">
        <v>13</v>
      </c>
      <c r="E22" s="72">
        <f>F22+G22+H22+I22+J22</f>
        <v>1312.5</v>
      </c>
      <c r="F22" s="72">
        <v>1250</v>
      </c>
      <c r="G22" s="72">
        <v>62.5</v>
      </c>
      <c r="H22" s="72">
        <v>0</v>
      </c>
      <c r="I22" s="72">
        <v>0</v>
      </c>
      <c r="J22" s="72">
        <v>0</v>
      </c>
      <c r="K22" s="168"/>
      <c r="L22" s="71">
        <v>95</v>
      </c>
      <c r="M22" s="71">
        <v>5</v>
      </c>
      <c r="N22" s="71">
        <v>0</v>
      </c>
      <c r="O22" s="71">
        <v>0</v>
      </c>
      <c r="P22" s="71">
        <v>0</v>
      </c>
      <c r="Q22" s="188"/>
    </row>
    <row r="23" spans="1:17" s="4" customFormat="1" ht="24.75" customHeight="1">
      <c r="A23" s="99" t="s">
        <v>69</v>
      </c>
      <c r="B23" s="158" t="s">
        <v>70</v>
      </c>
      <c r="C23" s="164" t="s">
        <v>86</v>
      </c>
      <c r="D23" s="69" t="s">
        <v>88</v>
      </c>
      <c r="E23" s="75">
        <f aca="true" t="shared" si="4" ref="E23:J23">E24</f>
        <v>1500</v>
      </c>
      <c r="F23" s="75">
        <f t="shared" si="4"/>
        <v>1500</v>
      </c>
      <c r="G23" s="75">
        <f t="shared" si="4"/>
        <v>0</v>
      </c>
      <c r="H23" s="75">
        <f t="shared" si="4"/>
        <v>0</v>
      </c>
      <c r="I23" s="75">
        <f t="shared" si="4"/>
        <v>0</v>
      </c>
      <c r="J23" s="75">
        <f t="shared" si="4"/>
        <v>0</v>
      </c>
      <c r="K23" s="111" t="s">
        <v>119</v>
      </c>
      <c r="L23" s="99">
        <v>100</v>
      </c>
      <c r="M23" s="99">
        <v>0</v>
      </c>
      <c r="N23" s="99">
        <v>0</v>
      </c>
      <c r="O23" s="99">
        <v>0</v>
      </c>
      <c r="P23" s="99">
        <v>0</v>
      </c>
      <c r="Q23" s="111" t="s">
        <v>39</v>
      </c>
    </row>
    <row r="24" spans="1:17" s="4" customFormat="1" ht="18" customHeight="1">
      <c r="A24" s="180"/>
      <c r="B24" s="182"/>
      <c r="C24" s="184"/>
      <c r="D24" s="172" t="s">
        <v>12</v>
      </c>
      <c r="E24" s="175">
        <f>SUM(F24:J27)</f>
        <v>1500</v>
      </c>
      <c r="F24" s="175">
        <v>1500</v>
      </c>
      <c r="G24" s="175">
        <f>SUM(H24:L24)</f>
        <v>0</v>
      </c>
      <c r="H24" s="175">
        <f>SUM(K24:M24)</f>
        <v>0</v>
      </c>
      <c r="I24" s="175">
        <f>SUM(L24:N24)</f>
        <v>0</v>
      </c>
      <c r="J24" s="175">
        <f>SUM(M24:O24)</f>
        <v>0</v>
      </c>
      <c r="K24" s="113"/>
      <c r="L24" s="103"/>
      <c r="M24" s="103"/>
      <c r="N24" s="103"/>
      <c r="O24" s="103"/>
      <c r="P24" s="103"/>
      <c r="Q24" s="118"/>
    </row>
    <row r="25" spans="1:17" s="4" customFormat="1" ht="18" customHeight="1">
      <c r="A25" s="180"/>
      <c r="B25" s="182"/>
      <c r="C25" s="184"/>
      <c r="D25" s="173"/>
      <c r="E25" s="176"/>
      <c r="F25" s="176"/>
      <c r="G25" s="176"/>
      <c r="H25" s="176"/>
      <c r="I25" s="176"/>
      <c r="J25" s="176"/>
      <c r="K25" s="113"/>
      <c r="L25" s="103"/>
      <c r="M25" s="103"/>
      <c r="N25" s="103"/>
      <c r="O25" s="103"/>
      <c r="P25" s="103"/>
      <c r="Q25" s="118"/>
    </row>
    <row r="26" spans="1:17" s="4" customFormat="1" ht="6.75" customHeight="1">
      <c r="A26" s="180"/>
      <c r="B26" s="182"/>
      <c r="C26" s="184"/>
      <c r="D26" s="173"/>
      <c r="E26" s="176"/>
      <c r="F26" s="176"/>
      <c r="G26" s="176"/>
      <c r="H26" s="176"/>
      <c r="I26" s="176"/>
      <c r="J26" s="176"/>
      <c r="K26" s="113"/>
      <c r="L26" s="103"/>
      <c r="M26" s="103"/>
      <c r="N26" s="103"/>
      <c r="O26" s="103"/>
      <c r="P26" s="103"/>
      <c r="Q26" s="118"/>
    </row>
    <row r="27" spans="1:17" s="4" customFormat="1" ht="6.75" customHeight="1" thickBot="1">
      <c r="A27" s="181"/>
      <c r="B27" s="183"/>
      <c r="C27" s="185"/>
      <c r="D27" s="174"/>
      <c r="E27" s="177"/>
      <c r="F27" s="177"/>
      <c r="G27" s="177"/>
      <c r="H27" s="177"/>
      <c r="I27" s="177"/>
      <c r="J27" s="177"/>
      <c r="K27" s="102"/>
      <c r="L27" s="100"/>
      <c r="M27" s="100"/>
      <c r="N27" s="100"/>
      <c r="O27" s="100"/>
      <c r="P27" s="100"/>
      <c r="Q27" s="112"/>
    </row>
    <row r="28" spans="1:17" s="4" customFormat="1" ht="24" customHeight="1">
      <c r="A28" s="85"/>
      <c r="B28" s="111" t="s">
        <v>81</v>
      </c>
      <c r="C28" s="169"/>
      <c r="D28" s="28" t="s">
        <v>85</v>
      </c>
      <c r="E28" s="48">
        <f>SUM(F28:J28)</f>
        <v>3774.5</v>
      </c>
      <c r="F28" s="48">
        <f>SUM(F29:F30)</f>
        <v>3712</v>
      </c>
      <c r="G28" s="48">
        <f>SUM(G29:G30)</f>
        <v>62.5</v>
      </c>
      <c r="H28" s="49">
        <f>SUM(H29:H30)</f>
        <v>0</v>
      </c>
      <c r="I28" s="49">
        <f>SUM(I29:I30)</f>
        <v>0</v>
      </c>
      <c r="J28" s="49">
        <f>SUM(J29:J30)</f>
        <v>0</v>
      </c>
      <c r="K28" s="85"/>
      <c r="L28" s="85"/>
      <c r="M28" s="85"/>
      <c r="N28" s="85"/>
      <c r="O28" s="85"/>
      <c r="P28" s="85"/>
      <c r="Q28" s="85"/>
    </row>
    <row r="29" spans="1:17" s="4" customFormat="1" ht="13.5" customHeight="1">
      <c r="A29" s="85"/>
      <c r="B29" s="167"/>
      <c r="C29" s="170"/>
      <c r="D29" s="29" t="s">
        <v>12</v>
      </c>
      <c r="E29" s="24">
        <f>SUM(F29:J29)</f>
        <v>2031</v>
      </c>
      <c r="F29" s="24">
        <f>F12+F15+F17+F20+F24</f>
        <v>2031</v>
      </c>
      <c r="G29" s="24">
        <f>G12+G15+G17+G20+G24</f>
        <v>0</v>
      </c>
      <c r="H29" s="25">
        <f>SUM(H13:H27)</f>
        <v>0</v>
      </c>
      <c r="I29" s="25">
        <f>SUM(I13:I27)</f>
        <v>0</v>
      </c>
      <c r="J29" s="25">
        <f>SUM(J13:J27)</f>
        <v>0</v>
      </c>
      <c r="K29" s="85"/>
      <c r="L29" s="85"/>
      <c r="M29" s="85"/>
      <c r="N29" s="85"/>
      <c r="O29" s="85"/>
      <c r="P29" s="85"/>
      <c r="Q29" s="85"/>
    </row>
    <row r="30" spans="1:17" s="4" customFormat="1" ht="14.25" customHeight="1" thickBot="1">
      <c r="A30" s="85"/>
      <c r="B30" s="168"/>
      <c r="C30" s="171"/>
      <c r="D30" s="30" t="s">
        <v>13</v>
      </c>
      <c r="E30" s="24">
        <f>SUM(F30:J30)</f>
        <v>1743.5</v>
      </c>
      <c r="F30" s="26">
        <f>F13+F22</f>
        <v>1681</v>
      </c>
      <c r="G30" s="26">
        <f>G13+G22</f>
        <v>62.5</v>
      </c>
      <c r="H30" s="27">
        <f>SUM(H27)</f>
        <v>0</v>
      </c>
      <c r="I30" s="27">
        <f>SUM(I27)</f>
        <v>0</v>
      </c>
      <c r="J30" s="27">
        <f>SUM(J27)</f>
        <v>0</v>
      </c>
      <c r="K30" s="85"/>
      <c r="L30" s="85"/>
      <c r="M30" s="85"/>
      <c r="N30" s="85"/>
      <c r="O30" s="85"/>
      <c r="P30" s="85"/>
      <c r="Q30" s="85"/>
    </row>
    <row r="31" spans="1:17" s="4" customFormat="1" ht="15" customHeight="1">
      <c r="A31" s="67" t="s">
        <v>16</v>
      </c>
      <c r="B31" s="121" t="s">
        <v>56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3"/>
    </row>
    <row r="32" spans="1:17" s="4" customFormat="1" ht="22.5" customHeight="1">
      <c r="A32" s="99" t="s">
        <v>24</v>
      </c>
      <c r="B32" s="116" t="s">
        <v>23</v>
      </c>
      <c r="C32" s="109" t="s">
        <v>86</v>
      </c>
      <c r="D32" s="39" t="s">
        <v>89</v>
      </c>
      <c r="E32" s="40">
        <f aca="true" t="shared" si="5" ref="E32:J32">E33+E34</f>
        <v>228.1</v>
      </c>
      <c r="F32" s="40">
        <f t="shared" si="5"/>
        <v>113.1</v>
      </c>
      <c r="G32" s="40">
        <f t="shared" si="5"/>
        <v>80</v>
      </c>
      <c r="H32" s="40">
        <f t="shared" si="5"/>
        <v>35</v>
      </c>
      <c r="I32" s="40">
        <f t="shared" si="5"/>
        <v>40</v>
      </c>
      <c r="J32" s="40">
        <f t="shared" si="5"/>
        <v>40</v>
      </c>
      <c r="K32" s="164" t="s">
        <v>97</v>
      </c>
      <c r="L32" s="62"/>
      <c r="M32" s="62"/>
      <c r="N32" s="62"/>
      <c r="O32" s="62"/>
      <c r="P32" s="62"/>
      <c r="Q32" s="70"/>
    </row>
    <row r="33" spans="1:17" s="4" customFormat="1" ht="18.75" customHeight="1">
      <c r="A33" s="103"/>
      <c r="B33" s="105"/>
      <c r="C33" s="152"/>
      <c r="D33" s="99" t="s">
        <v>12</v>
      </c>
      <c r="E33" s="6">
        <f aca="true" t="shared" si="6" ref="E33:E44">F33+G33+H33+I33+J33</f>
        <v>228.1</v>
      </c>
      <c r="F33" s="6">
        <f>50+20.8+42.3</f>
        <v>113.1</v>
      </c>
      <c r="G33" s="6">
        <v>0</v>
      </c>
      <c r="H33" s="6">
        <v>35</v>
      </c>
      <c r="I33" s="6">
        <v>40</v>
      </c>
      <c r="J33" s="6">
        <v>40</v>
      </c>
      <c r="K33" s="165"/>
      <c r="L33" s="62">
        <v>100</v>
      </c>
      <c r="M33" s="62">
        <v>0</v>
      </c>
      <c r="N33" s="62">
        <v>100</v>
      </c>
      <c r="O33" s="62">
        <v>100</v>
      </c>
      <c r="P33" s="62">
        <v>100</v>
      </c>
      <c r="Q33" s="82" t="s">
        <v>73</v>
      </c>
    </row>
    <row r="34" spans="1:17" s="4" customFormat="1" ht="22.5" customHeight="1">
      <c r="A34" s="100"/>
      <c r="B34" s="106"/>
      <c r="C34" s="149"/>
      <c r="D34" s="100"/>
      <c r="E34" s="6">
        <v>0</v>
      </c>
      <c r="F34" s="6">
        <v>0</v>
      </c>
      <c r="G34" s="6">
        <v>80</v>
      </c>
      <c r="H34" s="6">
        <v>0</v>
      </c>
      <c r="I34" s="6">
        <v>0</v>
      </c>
      <c r="J34" s="6">
        <v>0</v>
      </c>
      <c r="K34" s="166"/>
      <c r="L34" s="62">
        <v>0</v>
      </c>
      <c r="M34" s="62">
        <v>100</v>
      </c>
      <c r="N34" s="62">
        <v>0</v>
      </c>
      <c r="O34" s="62">
        <v>0</v>
      </c>
      <c r="P34" s="62">
        <v>0</v>
      </c>
      <c r="Q34" s="82" t="s">
        <v>19</v>
      </c>
    </row>
    <row r="35" spans="1:17" s="4" customFormat="1" ht="24" customHeight="1">
      <c r="A35" s="109" t="s">
        <v>25</v>
      </c>
      <c r="B35" s="158" t="s">
        <v>26</v>
      </c>
      <c r="C35" s="109" t="s">
        <v>86</v>
      </c>
      <c r="D35" s="39" t="s">
        <v>88</v>
      </c>
      <c r="E35" s="47">
        <f aca="true" t="shared" si="7" ref="E35:J35">E37+E38+E39+E40+E41</f>
        <v>752.3</v>
      </c>
      <c r="F35" s="47">
        <f t="shared" si="7"/>
        <v>512.3</v>
      </c>
      <c r="G35" s="47">
        <f t="shared" si="7"/>
        <v>80</v>
      </c>
      <c r="H35" s="47">
        <f t="shared" si="7"/>
        <v>40</v>
      </c>
      <c r="I35" s="47">
        <f t="shared" si="7"/>
        <v>60</v>
      </c>
      <c r="J35" s="47">
        <f t="shared" si="7"/>
        <v>60</v>
      </c>
      <c r="K35" s="124" t="s">
        <v>98</v>
      </c>
      <c r="L35" s="76"/>
      <c r="M35" s="76"/>
      <c r="N35" s="76"/>
      <c r="O35" s="76"/>
      <c r="P35" s="76"/>
      <c r="Q35" s="101"/>
    </row>
    <row r="36" spans="1:17" s="4" customFormat="1" ht="24" customHeight="1">
      <c r="A36" s="119"/>
      <c r="B36" s="159"/>
      <c r="C36" s="119"/>
      <c r="D36" s="41" t="s">
        <v>90</v>
      </c>
      <c r="E36" s="6">
        <f aca="true" t="shared" si="8" ref="E36:J36">E37+E38+E39+E40</f>
        <v>652.3</v>
      </c>
      <c r="F36" s="6">
        <f t="shared" si="8"/>
        <v>412.29999999999995</v>
      </c>
      <c r="G36" s="6">
        <f t="shared" si="8"/>
        <v>80</v>
      </c>
      <c r="H36" s="6">
        <f t="shared" si="8"/>
        <v>40</v>
      </c>
      <c r="I36" s="6">
        <f t="shared" si="8"/>
        <v>60</v>
      </c>
      <c r="J36" s="6">
        <f t="shared" si="8"/>
        <v>60</v>
      </c>
      <c r="K36" s="160"/>
      <c r="L36" s="78"/>
      <c r="M36" s="78"/>
      <c r="N36" s="78"/>
      <c r="O36" s="78"/>
      <c r="P36" s="78"/>
      <c r="Q36" s="102"/>
    </row>
    <row r="37" spans="1:17" s="4" customFormat="1" ht="15.75" customHeight="1">
      <c r="A37" s="103"/>
      <c r="B37" s="105"/>
      <c r="C37" s="152"/>
      <c r="D37" s="109" t="s">
        <v>91</v>
      </c>
      <c r="E37" s="6">
        <f t="shared" si="6"/>
        <v>452.29999999999995</v>
      </c>
      <c r="F37" s="6">
        <f>50+103.2+129.1</f>
        <v>282.29999999999995</v>
      </c>
      <c r="G37" s="6">
        <v>60</v>
      </c>
      <c r="H37" s="6">
        <v>30</v>
      </c>
      <c r="I37" s="6">
        <v>40</v>
      </c>
      <c r="J37" s="6">
        <v>40</v>
      </c>
      <c r="K37" s="160"/>
      <c r="L37" s="76">
        <v>100</v>
      </c>
      <c r="M37" s="76">
        <v>100</v>
      </c>
      <c r="N37" s="76">
        <v>100</v>
      </c>
      <c r="O37" s="76">
        <v>100</v>
      </c>
      <c r="P37" s="76">
        <v>100</v>
      </c>
      <c r="Q37" s="82" t="s">
        <v>73</v>
      </c>
    </row>
    <row r="38" spans="1:17" s="4" customFormat="1" ht="14.25" customHeight="1">
      <c r="A38" s="103"/>
      <c r="B38" s="105"/>
      <c r="C38" s="152"/>
      <c r="D38" s="119"/>
      <c r="E38" s="6">
        <f t="shared" si="6"/>
        <v>50</v>
      </c>
      <c r="F38" s="6">
        <v>15</v>
      </c>
      <c r="G38" s="6">
        <v>10</v>
      </c>
      <c r="H38" s="6">
        <v>5</v>
      </c>
      <c r="I38" s="6">
        <v>10</v>
      </c>
      <c r="J38" s="6">
        <v>10</v>
      </c>
      <c r="K38" s="160"/>
      <c r="L38" s="76">
        <v>100</v>
      </c>
      <c r="M38" s="76">
        <v>100</v>
      </c>
      <c r="N38" s="76">
        <v>100</v>
      </c>
      <c r="O38" s="76">
        <v>100</v>
      </c>
      <c r="P38" s="76">
        <v>100</v>
      </c>
      <c r="Q38" s="82" t="s">
        <v>37</v>
      </c>
    </row>
    <row r="39" spans="1:17" s="4" customFormat="1" ht="14.25" customHeight="1">
      <c r="A39" s="103"/>
      <c r="B39" s="105"/>
      <c r="C39" s="152"/>
      <c r="D39" s="119"/>
      <c r="E39" s="6">
        <f t="shared" si="6"/>
        <v>50</v>
      </c>
      <c r="F39" s="60">
        <v>15</v>
      </c>
      <c r="G39" s="60">
        <v>10</v>
      </c>
      <c r="H39" s="60">
        <v>5</v>
      </c>
      <c r="I39" s="60">
        <v>10</v>
      </c>
      <c r="J39" s="60">
        <v>10</v>
      </c>
      <c r="K39" s="160"/>
      <c r="L39" s="76">
        <v>100</v>
      </c>
      <c r="M39" s="76">
        <v>100</v>
      </c>
      <c r="N39" s="76">
        <v>100</v>
      </c>
      <c r="O39" s="76">
        <v>100</v>
      </c>
      <c r="P39" s="76">
        <v>100</v>
      </c>
      <c r="Q39" s="64" t="s">
        <v>38</v>
      </c>
    </row>
    <row r="40" spans="1:17" s="4" customFormat="1" ht="22.5" customHeight="1">
      <c r="A40" s="103"/>
      <c r="B40" s="105"/>
      <c r="C40" s="152"/>
      <c r="D40" s="119"/>
      <c r="E40" s="60">
        <f t="shared" si="6"/>
        <v>100</v>
      </c>
      <c r="F40" s="60">
        <v>100</v>
      </c>
      <c r="G40" s="60">
        <v>0</v>
      </c>
      <c r="H40" s="60">
        <v>0</v>
      </c>
      <c r="I40" s="60">
        <v>0</v>
      </c>
      <c r="J40" s="60">
        <v>0</v>
      </c>
      <c r="K40" s="160"/>
      <c r="L40" s="76">
        <v>100</v>
      </c>
      <c r="M40" s="76">
        <v>0</v>
      </c>
      <c r="N40" s="76">
        <v>0</v>
      </c>
      <c r="O40" s="76">
        <v>0</v>
      </c>
      <c r="P40" s="76">
        <v>0</v>
      </c>
      <c r="Q40" s="124" t="s">
        <v>19</v>
      </c>
    </row>
    <row r="41" spans="1:17" s="4" customFormat="1" ht="22.5" customHeight="1">
      <c r="A41" s="100"/>
      <c r="B41" s="106"/>
      <c r="C41" s="149"/>
      <c r="D41" s="76" t="s">
        <v>13</v>
      </c>
      <c r="E41" s="6">
        <f t="shared" si="6"/>
        <v>100</v>
      </c>
      <c r="F41" s="6">
        <v>100</v>
      </c>
      <c r="G41" s="6">
        <v>0</v>
      </c>
      <c r="H41" s="6">
        <v>0</v>
      </c>
      <c r="I41" s="6">
        <v>0</v>
      </c>
      <c r="J41" s="6">
        <v>0</v>
      </c>
      <c r="K41" s="161"/>
      <c r="L41" s="76">
        <v>100</v>
      </c>
      <c r="M41" s="76">
        <v>0</v>
      </c>
      <c r="N41" s="76">
        <v>0</v>
      </c>
      <c r="O41" s="76">
        <v>0</v>
      </c>
      <c r="P41" s="76">
        <v>0</v>
      </c>
      <c r="Q41" s="161"/>
    </row>
    <row r="42" spans="1:17" s="4" customFormat="1" ht="23.25" customHeight="1">
      <c r="A42" s="109"/>
      <c r="B42" s="104" t="s">
        <v>80</v>
      </c>
      <c r="C42" s="76"/>
      <c r="D42" s="76" t="s">
        <v>92</v>
      </c>
      <c r="E42" s="47">
        <f aca="true" t="shared" si="9" ref="E42:J42">SUM(E43:E44)</f>
        <v>1060.4</v>
      </c>
      <c r="F42" s="47">
        <f t="shared" si="9"/>
        <v>625.4</v>
      </c>
      <c r="G42" s="47">
        <f t="shared" si="9"/>
        <v>160</v>
      </c>
      <c r="H42" s="47">
        <f t="shared" si="9"/>
        <v>75</v>
      </c>
      <c r="I42" s="47">
        <f t="shared" si="9"/>
        <v>100</v>
      </c>
      <c r="J42" s="47">
        <f t="shared" si="9"/>
        <v>100</v>
      </c>
      <c r="K42" s="101"/>
      <c r="L42" s="109"/>
      <c r="M42" s="109"/>
      <c r="N42" s="109"/>
      <c r="O42" s="109"/>
      <c r="P42" s="109"/>
      <c r="Q42" s="101"/>
    </row>
    <row r="43" spans="1:17" s="4" customFormat="1" ht="16.5" customHeight="1">
      <c r="A43" s="153"/>
      <c r="B43" s="105"/>
      <c r="C43" s="76"/>
      <c r="D43" s="76" t="s">
        <v>12</v>
      </c>
      <c r="E43" s="6">
        <f t="shared" si="6"/>
        <v>960.4</v>
      </c>
      <c r="F43" s="6">
        <f>F33+F37+F38+F39+F40</f>
        <v>525.4</v>
      </c>
      <c r="G43" s="6">
        <f>G33+G34+G37+G38+G39+G40</f>
        <v>160</v>
      </c>
      <c r="H43" s="6">
        <f>H33+H37+H38+H39+H40</f>
        <v>75</v>
      </c>
      <c r="I43" s="6">
        <f>I33+I37+I38+I39+I40</f>
        <v>100</v>
      </c>
      <c r="J43" s="6">
        <f>J33+J37+J38+J39+J40</f>
        <v>100</v>
      </c>
      <c r="K43" s="113"/>
      <c r="L43" s="153"/>
      <c r="M43" s="153"/>
      <c r="N43" s="153"/>
      <c r="O43" s="153"/>
      <c r="P43" s="153"/>
      <c r="Q43" s="113"/>
    </row>
    <row r="44" spans="1:17" s="4" customFormat="1" ht="15" customHeight="1">
      <c r="A44" s="115"/>
      <c r="B44" s="106"/>
      <c r="C44" s="76"/>
      <c r="D44" s="76" t="s">
        <v>13</v>
      </c>
      <c r="E44" s="6">
        <f t="shared" si="6"/>
        <v>100</v>
      </c>
      <c r="F44" s="6">
        <f>F41</f>
        <v>100</v>
      </c>
      <c r="G44" s="6">
        <f>G41</f>
        <v>0</v>
      </c>
      <c r="H44" s="6">
        <f>H41</f>
        <v>0</v>
      </c>
      <c r="I44" s="6">
        <f>I41</f>
        <v>0</v>
      </c>
      <c r="J44" s="6">
        <f>J41</f>
        <v>0</v>
      </c>
      <c r="K44" s="102"/>
      <c r="L44" s="115"/>
      <c r="M44" s="115"/>
      <c r="N44" s="115"/>
      <c r="O44" s="115"/>
      <c r="P44" s="115"/>
      <c r="Q44" s="102"/>
    </row>
    <row r="45" spans="1:17" s="4" customFormat="1" ht="5.25" customHeight="1">
      <c r="A45" s="114" t="s">
        <v>28</v>
      </c>
      <c r="B45" s="154" t="s">
        <v>27</v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</row>
    <row r="46" spans="1:17" s="4" customFormat="1" ht="5.25" customHeight="1">
      <c r="A46" s="114"/>
      <c r="B46" s="156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</row>
    <row r="47" spans="1:17" s="4" customFormat="1" ht="5.25" customHeight="1">
      <c r="A47" s="127"/>
      <c r="B47" s="156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</row>
    <row r="48" spans="1:17" s="4" customFormat="1" ht="24.75" customHeight="1">
      <c r="A48" s="146" t="s">
        <v>29</v>
      </c>
      <c r="B48" s="150" t="s">
        <v>82</v>
      </c>
      <c r="C48" s="151" t="s">
        <v>86</v>
      </c>
      <c r="D48" s="76" t="s">
        <v>92</v>
      </c>
      <c r="E48" s="40">
        <f aca="true" t="shared" si="10" ref="E48:J48">E49</f>
        <v>126796.5</v>
      </c>
      <c r="F48" s="40">
        <f t="shared" si="10"/>
        <v>29737.7</v>
      </c>
      <c r="G48" s="40">
        <f t="shared" si="10"/>
        <v>23389.7</v>
      </c>
      <c r="H48" s="40">
        <f t="shared" si="10"/>
        <v>21889.7</v>
      </c>
      <c r="I48" s="40">
        <f t="shared" si="10"/>
        <v>25889.7</v>
      </c>
      <c r="J48" s="40">
        <f t="shared" si="10"/>
        <v>25889.7</v>
      </c>
      <c r="K48" s="147" t="s">
        <v>106</v>
      </c>
      <c r="L48" s="146" t="s">
        <v>84</v>
      </c>
      <c r="M48" s="146">
        <v>0.15</v>
      </c>
      <c r="N48" s="146">
        <v>0.2</v>
      </c>
      <c r="O48" s="146">
        <v>0.25</v>
      </c>
      <c r="P48" s="146">
        <v>0.25</v>
      </c>
      <c r="Q48" s="147" t="s">
        <v>30</v>
      </c>
    </row>
    <row r="49" spans="1:17" s="4" customFormat="1" ht="24" customHeight="1">
      <c r="A49" s="100"/>
      <c r="B49" s="106"/>
      <c r="C49" s="149"/>
      <c r="D49" s="34" t="s">
        <v>12</v>
      </c>
      <c r="E49" s="35">
        <f>F49+G49+H49+I49+J49</f>
        <v>126796.5</v>
      </c>
      <c r="F49" s="35">
        <f>30737.7-1000</f>
        <v>29737.7</v>
      </c>
      <c r="G49" s="35">
        <f>25889.7-2500</f>
        <v>23389.7</v>
      </c>
      <c r="H49" s="35">
        <v>21889.7</v>
      </c>
      <c r="I49" s="35">
        <v>25889.7</v>
      </c>
      <c r="J49" s="35">
        <v>25889.7</v>
      </c>
      <c r="K49" s="149"/>
      <c r="L49" s="110"/>
      <c r="M49" s="110"/>
      <c r="N49" s="110"/>
      <c r="O49" s="110"/>
      <c r="P49" s="110"/>
      <c r="Q49" s="149"/>
    </row>
    <row r="50" spans="1:17" s="4" customFormat="1" ht="24" customHeight="1">
      <c r="A50" s="146" t="s">
        <v>31</v>
      </c>
      <c r="B50" s="150" t="s">
        <v>83</v>
      </c>
      <c r="C50" s="151" t="s">
        <v>86</v>
      </c>
      <c r="D50" s="76" t="s">
        <v>92</v>
      </c>
      <c r="E50" s="66">
        <f aca="true" t="shared" si="11" ref="E50:J50">E51</f>
        <v>0</v>
      </c>
      <c r="F50" s="66">
        <f t="shared" si="11"/>
        <v>0</v>
      </c>
      <c r="G50" s="66">
        <f t="shared" si="11"/>
        <v>0</v>
      </c>
      <c r="H50" s="66">
        <f t="shared" si="11"/>
        <v>0</v>
      </c>
      <c r="I50" s="66">
        <f t="shared" si="11"/>
        <v>0</v>
      </c>
      <c r="J50" s="66">
        <f t="shared" si="11"/>
        <v>0</v>
      </c>
      <c r="K50" s="147" t="s">
        <v>105</v>
      </c>
      <c r="L50" s="146">
        <v>18</v>
      </c>
      <c r="M50" s="146">
        <v>26</v>
      </c>
      <c r="N50" s="146">
        <v>39</v>
      </c>
      <c r="O50" s="146">
        <v>52</v>
      </c>
      <c r="P50" s="146">
        <v>52</v>
      </c>
      <c r="Q50" s="147" t="s">
        <v>30</v>
      </c>
    </row>
    <row r="51" spans="1:17" s="4" customFormat="1" ht="13.5" customHeight="1">
      <c r="A51" s="103"/>
      <c r="B51" s="105"/>
      <c r="C51" s="152"/>
      <c r="D51" s="146" t="s">
        <v>12</v>
      </c>
      <c r="E51" s="144">
        <f>F51+G51+H51+I51+J51</f>
        <v>0</v>
      </c>
      <c r="F51" s="144">
        <v>0</v>
      </c>
      <c r="G51" s="144">
        <v>0</v>
      </c>
      <c r="H51" s="144">
        <v>0</v>
      </c>
      <c r="I51" s="144">
        <v>0</v>
      </c>
      <c r="J51" s="144">
        <v>0</v>
      </c>
      <c r="K51" s="102"/>
      <c r="L51" s="100"/>
      <c r="M51" s="100"/>
      <c r="N51" s="100"/>
      <c r="O51" s="100"/>
      <c r="P51" s="100"/>
      <c r="Q51" s="113"/>
    </row>
    <row r="52" spans="1:17" s="4" customFormat="1" ht="33.75" customHeight="1">
      <c r="A52" s="103"/>
      <c r="B52" s="105"/>
      <c r="C52" s="152"/>
      <c r="D52" s="148"/>
      <c r="E52" s="145"/>
      <c r="F52" s="145"/>
      <c r="G52" s="145"/>
      <c r="H52" s="145"/>
      <c r="I52" s="145"/>
      <c r="J52" s="145"/>
      <c r="K52" s="36" t="s">
        <v>104</v>
      </c>
      <c r="L52" s="34" t="s">
        <v>84</v>
      </c>
      <c r="M52" s="34">
        <v>18</v>
      </c>
      <c r="N52" s="34">
        <v>19</v>
      </c>
      <c r="O52" s="34">
        <v>20</v>
      </c>
      <c r="P52" s="34">
        <v>20</v>
      </c>
      <c r="Q52" s="113"/>
    </row>
    <row r="53" spans="1:17" s="4" customFormat="1" ht="45.75" customHeight="1" thickBot="1">
      <c r="A53" s="100"/>
      <c r="B53" s="106"/>
      <c r="C53" s="149"/>
      <c r="D53" s="148"/>
      <c r="E53" s="145"/>
      <c r="F53" s="145"/>
      <c r="G53" s="145"/>
      <c r="H53" s="145"/>
      <c r="I53" s="145"/>
      <c r="J53" s="145"/>
      <c r="K53" s="36" t="s">
        <v>103</v>
      </c>
      <c r="L53" s="34" t="s">
        <v>84</v>
      </c>
      <c r="M53" s="34">
        <v>11</v>
      </c>
      <c r="N53" s="34">
        <v>11</v>
      </c>
      <c r="O53" s="34">
        <v>11</v>
      </c>
      <c r="P53" s="34">
        <v>11</v>
      </c>
      <c r="Q53" s="102"/>
    </row>
    <row r="54" spans="1:17" s="4" customFormat="1" ht="22.5" customHeight="1">
      <c r="A54" s="99"/>
      <c r="B54" s="116" t="s">
        <v>79</v>
      </c>
      <c r="C54" s="132"/>
      <c r="D54" s="42" t="s">
        <v>93</v>
      </c>
      <c r="E54" s="50">
        <f aca="true" t="shared" si="12" ref="E54:J54">E49+E51</f>
        <v>126796.5</v>
      </c>
      <c r="F54" s="50">
        <f t="shared" si="12"/>
        <v>29737.7</v>
      </c>
      <c r="G54" s="50">
        <f t="shared" si="12"/>
        <v>23389.7</v>
      </c>
      <c r="H54" s="50">
        <f t="shared" si="12"/>
        <v>21889.7</v>
      </c>
      <c r="I54" s="50">
        <f t="shared" si="12"/>
        <v>25889.7</v>
      </c>
      <c r="J54" s="50">
        <f t="shared" si="12"/>
        <v>25889.7</v>
      </c>
      <c r="K54" s="132"/>
      <c r="L54" s="132"/>
      <c r="M54" s="132"/>
      <c r="N54" s="132"/>
      <c r="O54" s="132"/>
      <c r="P54" s="132"/>
      <c r="Q54" s="141"/>
    </row>
    <row r="55" spans="1:17" s="4" customFormat="1" ht="15" customHeight="1">
      <c r="A55" s="103"/>
      <c r="B55" s="105"/>
      <c r="C55" s="137"/>
      <c r="D55" s="76" t="s">
        <v>12</v>
      </c>
      <c r="E55" s="6">
        <f aca="true" t="shared" si="13" ref="E55:J55">E54</f>
        <v>126796.5</v>
      </c>
      <c r="F55" s="6">
        <f t="shared" si="13"/>
        <v>29737.7</v>
      </c>
      <c r="G55" s="6">
        <f t="shared" si="13"/>
        <v>23389.7</v>
      </c>
      <c r="H55" s="6">
        <f t="shared" si="13"/>
        <v>21889.7</v>
      </c>
      <c r="I55" s="6">
        <f t="shared" si="13"/>
        <v>25889.7</v>
      </c>
      <c r="J55" s="6">
        <f t="shared" si="13"/>
        <v>25889.7</v>
      </c>
      <c r="K55" s="137"/>
      <c r="L55" s="137"/>
      <c r="M55" s="137"/>
      <c r="N55" s="137"/>
      <c r="O55" s="137"/>
      <c r="P55" s="137"/>
      <c r="Q55" s="143"/>
    </row>
    <row r="56" spans="1:17" s="4" customFormat="1" ht="15" customHeight="1">
      <c r="A56" s="100"/>
      <c r="B56" s="106"/>
      <c r="C56" s="133"/>
      <c r="D56" s="76" t="s">
        <v>13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133"/>
      <c r="L56" s="133"/>
      <c r="M56" s="133"/>
      <c r="N56" s="133"/>
      <c r="O56" s="133"/>
      <c r="P56" s="133"/>
      <c r="Q56" s="143"/>
    </row>
    <row r="57" spans="1:17" s="4" customFormat="1" ht="12.75" customHeight="1">
      <c r="A57" s="65" t="s">
        <v>14</v>
      </c>
      <c r="B57" s="121" t="s">
        <v>54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38"/>
    </row>
    <row r="58" spans="1:17" s="4" customFormat="1" ht="21.75" customHeight="1">
      <c r="A58" s="85" t="s">
        <v>32</v>
      </c>
      <c r="B58" s="139" t="s">
        <v>45</v>
      </c>
      <c r="C58" s="141" t="s">
        <v>86</v>
      </c>
      <c r="D58" s="76" t="s">
        <v>93</v>
      </c>
      <c r="E58" s="45">
        <f aca="true" t="shared" si="14" ref="E58:J58">E59</f>
        <v>660</v>
      </c>
      <c r="F58" s="45">
        <f t="shared" si="14"/>
        <v>140</v>
      </c>
      <c r="G58" s="45">
        <f t="shared" si="14"/>
        <v>140</v>
      </c>
      <c r="H58" s="45">
        <f t="shared" si="14"/>
        <v>100</v>
      </c>
      <c r="I58" s="45">
        <f t="shared" si="14"/>
        <v>140</v>
      </c>
      <c r="J58" s="45">
        <f t="shared" si="14"/>
        <v>140</v>
      </c>
      <c r="K58" s="101" t="s">
        <v>102</v>
      </c>
      <c r="L58" s="99">
        <v>100</v>
      </c>
      <c r="M58" s="99">
        <v>100</v>
      </c>
      <c r="N58" s="99">
        <v>100</v>
      </c>
      <c r="O58" s="99">
        <v>100</v>
      </c>
      <c r="P58" s="99">
        <v>100</v>
      </c>
      <c r="Q58" s="101" t="s">
        <v>73</v>
      </c>
    </row>
    <row r="59" spans="1:17" s="4" customFormat="1" ht="16.5" customHeight="1">
      <c r="A59" s="86"/>
      <c r="B59" s="140"/>
      <c r="C59" s="142"/>
      <c r="D59" s="71" t="s">
        <v>12</v>
      </c>
      <c r="E59" s="6">
        <f>F59+G59+H59+I59+J59</f>
        <v>660</v>
      </c>
      <c r="F59" s="6">
        <f>150-50+40</f>
        <v>140</v>
      </c>
      <c r="G59" s="6">
        <f>150-50+40</f>
        <v>140</v>
      </c>
      <c r="H59" s="6">
        <v>100</v>
      </c>
      <c r="I59" s="6">
        <f>150-50+40</f>
        <v>140</v>
      </c>
      <c r="J59" s="6">
        <f>150-50+40</f>
        <v>140</v>
      </c>
      <c r="K59" s="110"/>
      <c r="L59" s="110"/>
      <c r="M59" s="110"/>
      <c r="N59" s="110"/>
      <c r="O59" s="110"/>
      <c r="P59" s="110"/>
      <c r="Q59" s="110"/>
    </row>
    <row r="60" spans="1:17" s="4" customFormat="1" ht="24" customHeight="1">
      <c r="A60" s="114" t="s">
        <v>33</v>
      </c>
      <c r="B60" s="135" t="s">
        <v>34</v>
      </c>
      <c r="C60" s="136" t="s">
        <v>86</v>
      </c>
      <c r="D60" s="44" t="s">
        <v>93</v>
      </c>
      <c r="E60" s="61">
        <f aca="true" t="shared" si="15" ref="E60:J60">E61</f>
        <v>450.8</v>
      </c>
      <c r="F60" s="61">
        <f t="shared" si="15"/>
        <v>90.8</v>
      </c>
      <c r="G60" s="61">
        <f t="shared" si="15"/>
        <v>90</v>
      </c>
      <c r="H60" s="61">
        <f t="shared" si="15"/>
        <v>90</v>
      </c>
      <c r="I60" s="61">
        <f t="shared" si="15"/>
        <v>90</v>
      </c>
      <c r="J60" s="61">
        <f t="shared" si="15"/>
        <v>90</v>
      </c>
      <c r="K60" s="101" t="s">
        <v>99</v>
      </c>
      <c r="L60" s="99">
        <v>72</v>
      </c>
      <c r="M60" s="99">
        <v>73</v>
      </c>
      <c r="N60" s="99">
        <v>75</v>
      </c>
      <c r="O60" s="99">
        <v>77</v>
      </c>
      <c r="P60" s="99">
        <v>79</v>
      </c>
      <c r="Q60" s="101" t="s">
        <v>73</v>
      </c>
    </row>
    <row r="61" spans="1:17" s="4" customFormat="1" ht="31.5" customHeight="1">
      <c r="A61" s="103"/>
      <c r="B61" s="105"/>
      <c r="C61" s="137"/>
      <c r="D61" s="99" t="s">
        <v>12</v>
      </c>
      <c r="E61" s="107">
        <f>F61+G61+H61+I61+J61</f>
        <v>450.8</v>
      </c>
      <c r="F61" s="107">
        <f>133-42.2</f>
        <v>90.8</v>
      </c>
      <c r="G61" s="107">
        <v>90</v>
      </c>
      <c r="H61" s="107">
        <v>90</v>
      </c>
      <c r="I61" s="107">
        <v>90</v>
      </c>
      <c r="J61" s="107">
        <v>90</v>
      </c>
      <c r="K61" s="102"/>
      <c r="L61" s="100"/>
      <c r="M61" s="100"/>
      <c r="N61" s="100"/>
      <c r="O61" s="100"/>
      <c r="P61" s="100"/>
      <c r="Q61" s="113"/>
    </row>
    <row r="62" spans="1:17" s="4" customFormat="1" ht="79.5" customHeight="1">
      <c r="A62" s="103"/>
      <c r="B62" s="105"/>
      <c r="C62" s="137"/>
      <c r="D62" s="114"/>
      <c r="E62" s="108"/>
      <c r="F62" s="108"/>
      <c r="G62" s="108"/>
      <c r="H62" s="108"/>
      <c r="I62" s="108"/>
      <c r="J62" s="108"/>
      <c r="K62" s="82" t="s">
        <v>101</v>
      </c>
      <c r="L62" s="71">
        <v>23</v>
      </c>
      <c r="M62" s="71">
        <v>24</v>
      </c>
      <c r="N62" s="71">
        <v>25</v>
      </c>
      <c r="O62" s="71">
        <v>26</v>
      </c>
      <c r="P62" s="71">
        <v>27</v>
      </c>
      <c r="Q62" s="113"/>
    </row>
    <row r="63" spans="1:17" s="4" customFormat="1" ht="54" customHeight="1">
      <c r="A63" s="100"/>
      <c r="B63" s="106"/>
      <c r="C63" s="133"/>
      <c r="D63" s="127"/>
      <c r="E63" s="134"/>
      <c r="F63" s="134"/>
      <c r="G63" s="134"/>
      <c r="H63" s="134"/>
      <c r="I63" s="134"/>
      <c r="J63" s="134"/>
      <c r="K63" s="82" t="s">
        <v>100</v>
      </c>
      <c r="L63" s="71">
        <v>14</v>
      </c>
      <c r="M63" s="71">
        <v>14.5</v>
      </c>
      <c r="N63" s="71">
        <v>15</v>
      </c>
      <c r="O63" s="67">
        <v>15.5</v>
      </c>
      <c r="P63" s="67">
        <v>16</v>
      </c>
      <c r="Q63" s="102"/>
    </row>
    <row r="64" spans="1:17" s="4" customFormat="1" ht="26.25" customHeight="1">
      <c r="A64" s="109" t="s">
        <v>35</v>
      </c>
      <c r="B64" s="116" t="s">
        <v>115</v>
      </c>
      <c r="C64" s="132" t="s">
        <v>86</v>
      </c>
      <c r="D64" s="44" t="s">
        <v>93</v>
      </c>
      <c r="E64" s="51">
        <f aca="true" t="shared" si="16" ref="E64:J64">E65</f>
        <v>250</v>
      </c>
      <c r="F64" s="51">
        <f t="shared" si="16"/>
        <v>50</v>
      </c>
      <c r="G64" s="51">
        <f t="shared" si="16"/>
        <v>50</v>
      </c>
      <c r="H64" s="51">
        <f t="shared" si="16"/>
        <v>50</v>
      </c>
      <c r="I64" s="51">
        <f t="shared" si="16"/>
        <v>50</v>
      </c>
      <c r="J64" s="68">
        <f t="shared" si="16"/>
        <v>50</v>
      </c>
      <c r="K64" s="82"/>
      <c r="L64" s="71"/>
      <c r="M64" s="71"/>
      <c r="N64" s="71"/>
      <c r="O64" s="67"/>
      <c r="P64" s="67"/>
      <c r="Q64" s="83"/>
    </row>
    <row r="65" spans="1:17" s="4" customFormat="1" ht="41.25" customHeight="1">
      <c r="A65" s="100"/>
      <c r="B65" s="106"/>
      <c r="C65" s="133"/>
      <c r="D65" s="71" t="s">
        <v>12</v>
      </c>
      <c r="E65" s="6">
        <f>F65+G65+H65+I65+J65</f>
        <v>250</v>
      </c>
      <c r="F65" s="6">
        <v>50</v>
      </c>
      <c r="G65" s="6">
        <v>50</v>
      </c>
      <c r="H65" s="6">
        <v>50</v>
      </c>
      <c r="I65" s="6">
        <v>50</v>
      </c>
      <c r="J65" s="6">
        <v>50</v>
      </c>
      <c r="K65" s="82" t="s">
        <v>107</v>
      </c>
      <c r="L65" s="71">
        <v>100</v>
      </c>
      <c r="M65" s="71">
        <v>100</v>
      </c>
      <c r="N65" s="71">
        <v>100</v>
      </c>
      <c r="O65" s="71">
        <v>100</v>
      </c>
      <c r="P65" s="71">
        <v>100</v>
      </c>
      <c r="Q65" s="82" t="s">
        <v>19</v>
      </c>
    </row>
    <row r="66" spans="1:17" s="4" customFormat="1" ht="26.25" customHeight="1">
      <c r="A66" s="109" t="s">
        <v>57</v>
      </c>
      <c r="B66" s="116" t="s">
        <v>58</v>
      </c>
      <c r="C66" s="132" t="s">
        <v>86</v>
      </c>
      <c r="D66" s="44" t="s">
        <v>93</v>
      </c>
      <c r="E66" s="52">
        <f aca="true" t="shared" si="17" ref="E66:J66">E67</f>
        <v>19.2</v>
      </c>
      <c r="F66" s="52">
        <f t="shared" si="17"/>
        <v>2</v>
      </c>
      <c r="G66" s="52">
        <f t="shared" si="17"/>
        <v>4.3</v>
      </c>
      <c r="H66" s="52">
        <f t="shared" si="17"/>
        <v>4.3</v>
      </c>
      <c r="I66" s="52">
        <f t="shared" si="17"/>
        <v>4.3</v>
      </c>
      <c r="J66" s="52">
        <f t="shared" si="17"/>
        <v>4.3</v>
      </c>
      <c r="K66" s="64"/>
      <c r="L66" s="71"/>
      <c r="M66" s="71"/>
      <c r="N66" s="71"/>
      <c r="O66" s="71"/>
      <c r="P66" s="71"/>
      <c r="Q66" s="82"/>
    </row>
    <row r="67" spans="1:17" s="4" customFormat="1" ht="47.25" customHeight="1">
      <c r="A67" s="115"/>
      <c r="B67" s="106"/>
      <c r="C67" s="133"/>
      <c r="D67" s="62" t="s">
        <v>13</v>
      </c>
      <c r="E67" s="60">
        <f>SUM(F67:J67)</f>
        <v>19.2</v>
      </c>
      <c r="F67" s="60">
        <v>2</v>
      </c>
      <c r="G67" s="60">
        <v>4.3</v>
      </c>
      <c r="H67" s="60">
        <v>4.3</v>
      </c>
      <c r="I67" s="60">
        <v>4.3</v>
      </c>
      <c r="J67" s="60">
        <v>4.3</v>
      </c>
      <c r="K67" s="64" t="s">
        <v>108</v>
      </c>
      <c r="L67" s="15">
        <v>0.1</v>
      </c>
      <c r="M67" s="15">
        <v>0.15</v>
      </c>
      <c r="N67" s="15">
        <v>0.2</v>
      </c>
      <c r="O67" s="15">
        <v>0.25</v>
      </c>
      <c r="P67" s="15">
        <v>0.3</v>
      </c>
      <c r="Q67" s="82" t="s">
        <v>59</v>
      </c>
    </row>
    <row r="68" spans="1:17" s="4" customFormat="1" ht="27.75" customHeight="1">
      <c r="A68" s="131" t="s">
        <v>62</v>
      </c>
      <c r="B68" s="116" t="s">
        <v>63</v>
      </c>
      <c r="C68" s="109" t="s">
        <v>86</v>
      </c>
      <c r="D68" s="76" t="s">
        <v>93</v>
      </c>
      <c r="E68" s="52">
        <f aca="true" t="shared" si="18" ref="E68:J68">E69</f>
        <v>110</v>
      </c>
      <c r="F68" s="52">
        <f t="shared" si="18"/>
        <v>40</v>
      </c>
      <c r="G68" s="52">
        <f t="shared" si="18"/>
        <v>20</v>
      </c>
      <c r="H68" s="52">
        <f t="shared" si="18"/>
        <v>10</v>
      </c>
      <c r="I68" s="52">
        <f t="shared" si="18"/>
        <v>20</v>
      </c>
      <c r="J68" s="52">
        <f t="shared" si="18"/>
        <v>20</v>
      </c>
      <c r="K68" s="101" t="s">
        <v>114</v>
      </c>
      <c r="L68" s="128">
        <v>100</v>
      </c>
      <c r="M68" s="128">
        <v>100</v>
      </c>
      <c r="N68" s="128">
        <v>100</v>
      </c>
      <c r="O68" s="128">
        <v>100</v>
      </c>
      <c r="P68" s="128">
        <v>100</v>
      </c>
      <c r="Q68" s="101" t="s">
        <v>73</v>
      </c>
    </row>
    <row r="69" spans="1:17" s="4" customFormat="1" ht="26.25" customHeight="1" thickBot="1">
      <c r="A69" s="115"/>
      <c r="B69" s="106"/>
      <c r="C69" s="115"/>
      <c r="D69" s="62" t="s">
        <v>12</v>
      </c>
      <c r="E69" s="60">
        <f>SUM(F69:J69)</f>
        <v>110</v>
      </c>
      <c r="F69" s="60">
        <f>55-15</f>
        <v>40</v>
      </c>
      <c r="G69" s="60">
        <v>20</v>
      </c>
      <c r="H69" s="60">
        <v>10</v>
      </c>
      <c r="I69" s="60">
        <v>20</v>
      </c>
      <c r="J69" s="60">
        <v>20</v>
      </c>
      <c r="K69" s="102"/>
      <c r="L69" s="100"/>
      <c r="M69" s="100"/>
      <c r="N69" s="100"/>
      <c r="O69" s="100"/>
      <c r="P69" s="100"/>
      <c r="Q69" s="102"/>
    </row>
    <row r="70" spans="1:17" s="4" customFormat="1" ht="22.5" customHeight="1">
      <c r="A70" s="76"/>
      <c r="B70" s="80" t="s">
        <v>41</v>
      </c>
      <c r="C70" s="79"/>
      <c r="D70" s="23" t="s">
        <v>94</v>
      </c>
      <c r="E70" s="48">
        <f>SUM(F70:J70)</f>
        <v>1490</v>
      </c>
      <c r="F70" s="48">
        <f>SUM(F71:F72)</f>
        <v>322.8</v>
      </c>
      <c r="G70" s="48">
        <f>SUM(G71:G72)</f>
        <v>304.3</v>
      </c>
      <c r="H70" s="49">
        <f>SUM(H71:H72)</f>
        <v>254.3</v>
      </c>
      <c r="I70" s="49">
        <f>SUM(I71:I72)</f>
        <v>304.3</v>
      </c>
      <c r="J70" s="49">
        <f>SUM(J71:J72)</f>
        <v>304.3</v>
      </c>
      <c r="K70" s="129"/>
      <c r="L70" s="99"/>
      <c r="M70" s="99"/>
      <c r="N70" s="99"/>
      <c r="O70" s="99"/>
      <c r="P70" s="99"/>
      <c r="Q70" s="109"/>
    </row>
    <row r="71" spans="1:17" s="4" customFormat="1" ht="12" customHeight="1">
      <c r="A71" s="63"/>
      <c r="B71" s="73"/>
      <c r="C71" s="14"/>
      <c r="D71" s="20" t="s">
        <v>12</v>
      </c>
      <c r="E71" s="6">
        <f>SUM(F71:J71)</f>
        <v>1470.8</v>
      </c>
      <c r="F71" s="6">
        <f>SUM(F69,F65,F61,F59)</f>
        <v>320.8</v>
      </c>
      <c r="G71" s="6">
        <f>SUM(G69,G65,G61,G59)</f>
        <v>300</v>
      </c>
      <c r="H71" s="21">
        <f>SUM(H69,H65,H61,H59)</f>
        <v>250</v>
      </c>
      <c r="I71" s="21">
        <f>SUM(I69,I65,I61,I59)</f>
        <v>300</v>
      </c>
      <c r="J71" s="21">
        <f>SUM(J69,J65,J61,J59)</f>
        <v>300</v>
      </c>
      <c r="K71" s="129"/>
      <c r="L71" s="114"/>
      <c r="M71" s="114"/>
      <c r="N71" s="114"/>
      <c r="O71" s="114"/>
      <c r="P71" s="114"/>
      <c r="Q71" s="119"/>
    </row>
    <row r="72" spans="1:17" s="4" customFormat="1" ht="11.25" customHeight="1" thickBot="1">
      <c r="A72" s="76"/>
      <c r="B72" s="77"/>
      <c r="C72" s="14"/>
      <c r="D72" s="17" t="s">
        <v>13</v>
      </c>
      <c r="E72" s="18">
        <f>SUM(F72:J72)</f>
        <v>19.2</v>
      </c>
      <c r="F72" s="18">
        <f>SUM(F67)</f>
        <v>2</v>
      </c>
      <c r="G72" s="18">
        <f>SUM(G67)</f>
        <v>4.3</v>
      </c>
      <c r="H72" s="19">
        <f>SUM(H67)</f>
        <v>4.3</v>
      </c>
      <c r="I72" s="19">
        <f>SUM(I67)</f>
        <v>4.3</v>
      </c>
      <c r="J72" s="19">
        <f>SUM(J67)</f>
        <v>4.3</v>
      </c>
      <c r="K72" s="130"/>
      <c r="L72" s="127"/>
      <c r="M72" s="127"/>
      <c r="N72" s="127"/>
      <c r="O72" s="127"/>
      <c r="P72" s="127"/>
      <c r="Q72" s="120"/>
    </row>
    <row r="73" spans="1:17" s="4" customFormat="1" ht="12.75" customHeight="1">
      <c r="A73" s="65" t="s">
        <v>15</v>
      </c>
      <c r="B73" s="121" t="s">
        <v>50</v>
      </c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3"/>
    </row>
    <row r="74" spans="1:17" s="4" customFormat="1" ht="20.25">
      <c r="A74" s="99" t="s">
        <v>36</v>
      </c>
      <c r="B74" s="116" t="s">
        <v>51</v>
      </c>
      <c r="C74" s="109" t="s">
        <v>86</v>
      </c>
      <c r="D74" s="76" t="s">
        <v>93</v>
      </c>
      <c r="E74" s="45">
        <f aca="true" t="shared" si="19" ref="E74:J74">E75+E76+E77+E78</f>
        <v>588.5</v>
      </c>
      <c r="F74" s="45">
        <f t="shared" si="19"/>
        <v>157.5</v>
      </c>
      <c r="G74" s="45">
        <f t="shared" si="19"/>
        <v>122</v>
      </c>
      <c r="H74" s="45">
        <f t="shared" si="19"/>
        <v>65</v>
      </c>
      <c r="I74" s="45">
        <f t="shared" si="19"/>
        <v>122</v>
      </c>
      <c r="J74" s="45">
        <f t="shared" si="19"/>
        <v>122</v>
      </c>
      <c r="K74" s="124" t="s">
        <v>109</v>
      </c>
      <c r="L74" s="76"/>
      <c r="M74" s="76"/>
      <c r="N74" s="76"/>
      <c r="O74" s="76"/>
      <c r="P74" s="76"/>
      <c r="Q74" s="81"/>
    </row>
    <row r="75" spans="1:17" ht="15.75" customHeight="1">
      <c r="A75" s="103"/>
      <c r="B75" s="105"/>
      <c r="C75" s="117"/>
      <c r="D75" s="99" t="s">
        <v>12</v>
      </c>
      <c r="E75" s="6">
        <f>F75+G75+H75+I75+J75</f>
        <v>273.5</v>
      </c>
      <c r="F75" s="6">
        <f>65+17.5</f>
        <v>82.5</v>
      </c>
      <c r="G75" s="6">
        <v>52</v>
      </c>
      <c r="H75" s="6">
        <v>35</v>
      </c>
      <c r="I75" s="6">
        <v>52</v>
      </c>
      <c r="J75" s="6">
        <v>52</v>
      </c>
      <c r="K75" s="125"/>
      <c r="L75" s="76">
        <v>100</v>
      </c>
      <c r="M75" s="76">
        <v>100</v>
      </c>
      <c r="N75" s="76">
        <v>100</v>
      </c>
      <c r="O75" s="76">
        <v>100</v>
      </c>
      <c r="P75" s="76">
        <v>100</v>
      </c>
      <c r="Q75" s="82" t="s">
        <v>73</v>
      </c>
    </row>
    <row r="76" spans="1:17" ht="12.75" customHeight="1">
      <c r="A76" s="103"/>
      <c r="B76" s="105"/>
      <c r="C76" s="117"/>
      <c r="D76" s="114"/>
      <c r="E76" s="6">
        <f>F76+G76+H76+I76+J76</f>
        <v>225</v>
      </c>
      <c r="F76" s="6">
        <f>52+3</f>
        <v>55</v>
      </c>
      <c r="G76" s="6">
        <v>50</v>
      </c>
      <c r="H76" s="6">
        <v>20</v>
      </c>
      <c r="I76" s="6">
        <v>50</v>
      </c>
      <c r="J76" s="6">
        <v>50</v>
      </c>
      <c r="K76" s="125"/>
      <c r="L76" s="76">
        <v>100</v>
      </c>
      <c r="M76" s="76">
        <v>100</v>
      </c>
      <c r="N76" s="76">
        <v>100</v>
      </c>
      <c r="O76" s="76">
        <v>100</v>
      </c>
      <c r="P76" s="76">
        <v>100</v>
      </c>
      <c r="Q76" s="82" t="s">
        <v>30</v>
      </c>
    </row>
    <row r="77" spans="1:17" ht="12.75" customHeight="1">
      <c r="A77" s="103"/>
      <c r="B77" s="105"/>
      <c r="C77" s="117"/>
      <c r="D77" s="114"/>
      <c r="E77" s="6">
        <f>F77+G77+H77+I77+J77</f>
        <v>45</v>
      </c>
      <c r="F77" s="6">
        <f aca="true" t="shared" si="20" ref="F77:J78">15-5</f>
        <v>10</v>
      </c>
      <c r="G77" s="6">
        <f t="shared" si="20"/>
        <v>10</v>
      </c>
      <c r="H77" s="6">
        <v>5</v>
      </c>
      <c r="I77" s="6">
        <f t="shared" si="20"/>
        <v>10</v>
      </c>
      <c r="J77" s="6">
        <f t="shared" si="20"/>
        <v>10</v>
      </c>
      <c r="K77" s="125"/>
      <c r="L77" s="76">
        <v>100</v>
      </c>
      <c r="M77" s="76">
        <v>100</v>
      </c>
      <c r="N77" s="76">
        <v>100</v>
      </c>
      <c r="O77" s="76">
        <v>100</v>
      </c>
      <c r="P77" s="76">
        <v>100</v>
      </c>
      <c r="Q77" s="82" t="s">
        <v>46</v>
      </c>
    </row>
    <row r="78" spans="1:17" ht="14.25" customHeight="1">
      <c r="A78" s="100"/>
      <c r="B78" s="106"/>
      <c r="C78" s="110"/>
      <c r="D78" s="127"/>
      <c r="E78" s="6">
        <f>F78+G78+H78+I78+J78</f>
        <v>45</v>
      </c>
      <c r="F78" s="6">
        <f t="shared" si="20"/>
        <v>10</v>
      </c>
      <c r="G78" s="6">
        <f t="shared" si="20"/>
        <v>10</v>
      </c>
      <c r="H78" s="6">
        <v>5</v>
      </c>
      <c r="I78" s="6">
        <f t="shared" si="20"/>
        <v>10</v>
      </c>
      <c r="J78" s="6">
        <f t="shared" si="20"/>
        <v>10</v>
      </c>
      <c r="K78" s="126"/>
      <c r="L78" s="76">
        <v>100</v>
      </c>
      <c r="M78" s="76">
        <v>100</v>
      </c>
      <c r="N78" s="76">
        <v>100</v>
      </c>
      <c r="O78" s="76">
        <v>100</v>
      </c>
      <c r="P78" s="76">
        <v>100</v>
      </c>
      <c r="Q78" s="82" t="s">
        <v>47</v>
      </c>
    </row>
    <row r="79" spans="1:17" ht="24" customHeight="1">
      <c r="A79" s="99" t="s">
        <v>42</v>
      </c>
      <c r="B79" s="104" t="s">
        <v>52</v>
      </c>
      <c r="C79" s="109" t="s">
        <v>86</v>
      </c>
      <c r="D79" s="76" t="s">
        <v>93</v>
      </c>
      <c r="E79" s="52">
        <f aca="true" t="shared" si="21" ref="E79:J79">E80</f>
        <v>97</v>
      </c>
      <c r="F79" s="52">
        <f t="shared" si="21"/>
        <v>22</v>
      </c>
      <c r="G79" s="52">
        <f t="shared" si="21"/>
        <v>20</v>
      </c>
      <c r="H79" s="52">
        <f t="shared" si="21"/>
        <v>15</v>
      </c>
      <c r="I79" s="52">
        <f t="shared" si="21"/>
        <v>20</v>
      </c>
      <c r="J79" s="52">
        <f t="shared" si="21"/>
        <v>20</v>
      </c>
      <c r="K79" s="111" t="s">
        <v>110</v>
      </c>
      <c r="L79" s="109">
        <v>50</v>
      </c>
      <c r="M79" s="109">
        <v>50</v>
      </c>
      <c r="N79" s="109">
        <v>50</v>
      </c>
      <c r="O79" s="109">
        <v>50</v>
      </c>
      <c r="P79" s="109">
        <v>50</v>
      </c>
      <c r="Q79" s="101" t="s">
        <v>73</v>
      </c>
    </row>
    <row r="80" spans="1:17" ht="48.75" customHeight="1">
      <c r="A80" s="100"/>
      <c r="B80" s="106"/>
      <c r="C80" s="110"/>
      <c r="D80" s="62" t="s">
        <v>12</v>
      </c>
      <c r="E80" s="60">
        <f>F80+G80+H80+I80+J80</f>
        <v>97</v>
      </c>
      <c r="F80" s="60">
        <v>22</v>
      </c>
      <c r="G80" s="60">
        <v>20</v>
      </c>
      <c r="H80" s="60">
        <v>15</v>
      </c>
      <c r="I80" s="60">
        <v>20</v>
      </c>
      <c r="J80" s="60">
        <v>20</v>
      </c>
      <c r="K80" s="112"/>
      <c r="L80" s="115"/>
      <c r="M80" s="115"/>
      <c r="N80" s="115"/>
      <c r="O80" s="115"/>
      <c r="P80" s="115"/>
      <c r="Q80" s="102"/>
    </row>
    <row r="81" spans="1:17" ht="23.25" customHeight="1">
      <c r="A81" s="99" t="s">
        <v>53</v>
      </c>
      <c r="B81" s="104" t="s">
        <v>61</v>
      </c>
      <c r="C81" s="109" t="s">
        <v>86</v>
      </c>
      <c r="D81" s="76" t="s">
        <v>93</v>
      </c>
      <c r="E81" s="52">
        <f aca="true" t="shared" si="22" ref="E81:J81">E82</f>
        <v>84</v>
      </c>
      <c r="F81" s="52">
        <f t="shared" si="22"/>
        <v>20</v>
      </c>
      <c r="G81" s="52">
        <f t="shared" si="22"/>
        <v>18</v>
      </c>
      <c r="H81" s="52">
        <f t="shared" si="22"/>
        <v>10</v>
      </c>
      <c r="I81" s="52">
        <f t="shared" si="22"/>
        <v>18</v>
      </c>
      <c r="J81" s="52">
        <f t="shared" si="22"/>
        <v>18</v>
      </c>
      <c r="K81" s="111" t="s">
        <v>111</v>
      </c>
      <c r="L81" s="109">
        <v>100</v>
      </c>
      <c r="M81" s="109">
        <v>100</v>
      </c>
      <c r="N81" s="109">
        <v>100</v>
      </c>
      <c r="O81" s="109">
        <v>100</v>
      </c>
      <c r="P81" s="109">
        <v>100</v>
      </c>
      <c r="Q81" s="101" t="s">
        <v>73</v>
      </c>
    </row>
    <row r="82" spans="1:17" ht="37.5" customHeight="1">
      <c r="A82" s="100"/>
      <c r="B82" s="106"/>
      <c r="C82" s="110"/>
      <c r="D82" s="62" t="s">
        <v>12</v>
      </c>
      <c r="E82" s="60">
        <f>SUM(F82:J82)</f>
        <v>84</v>
      </c>
      <c r="F82" s="60">
        <v>20</v>
      </c>
      <c r="G82" s="60">
        <v>18</v>
      </c>
      <c r="H82" s="60">
        <v>10</v>
      </c>
      <c r="I82" s="60">
        <v>18</v>
      </c>
      <c r="J82" s="60">
        <v>18</v>
      </c>
      <c r="K82" s="112"/>
      <c r="L82" s="115"/>
      <c r="M82" s="115"/>
      <c r="N82" s="115"/>
      <c r="O82" s="115"/>
      <c r="P82" s="115"/>
      <c r="Q82" s="102"/>
    </row>
    <row r="83" spans="1:17" ht="25.5" customHeight="1">
      <c r="A83" s="109" t="s">
        <v>55</v>
      </c>
      <c r="B83" s="116" t="s">
        <v>40</v>
      </c>
      <c r="C83" s="109" t="s">
        <v>86</v>
      </c>
      <c r="D83" s="76" t="s">
        <v>93</v>
      </c>
      <c r="E83" s="52">
        <f aca="true" t="shared" si="23" ref="E83:J83">E84</f>
        <v>95</v>
      </c>
      <c r="F83" s="52">
        <f t="shared" si="23"/>
        <v>25</v>
      </c>
      <c r="G83" s="52">
        <f t="shared" si="23"/>
        <v>20</v>
      </c>
      <c r="H83" s="52">
        <f t="shared" si="23"/>
        <v>10</v>
      </c>
      <c r="I83" s="52">
        <f t="shared" si="23"/>
        <v>20</v>
      </c>
      <c r="J83" s="52">
        <f t="shared" si="23"/>
        <v>20</v>
      </c>
      <c r="K83" s="111" t="s">
        <v>112</v>
      </c>
      <c r="L83" s="99">
        <v>100</v>
      </c>
      <c r="M83" s="99">
        <v>100</v>
      </c>
      <c r="N83" s="99">
        <v>100</v>
      </c>
      <c r="O83" s="99">
        <v>100</v>
      </c>
      <c r="P83" s="99">
        <v>100</v>
      </c>
      <c r="Q83" s="101" t="s">
        <v>73</v>
      </c>
    </row>
    <row r="84" spans="1:17" s="4" customFormat="1" ht="20.25" customHeight="1">
      <c r="A84" s="103"/>
      <c r="B84" s="105"/>
      <c r="C84" s="117"/>
      <c r="D84" s="99" t="s">
        <v>12</v>
      </c>
      <c r="E84" s="107">
        <f>SUM(F84:J85)</f>
        <v>95</v>
      </c>
      <c r="F84" s="107">
        <f>40-15</f>
        <v>25</v>
      </c>
      <c r="G84" s="107">
        <v>20</v>
      </c>
      <c r="H84" s="107">
        <v>10</v>
      </c>
      <c r="I84" s="107">
        <v>20</v>
      </c>
      <c r="J84" s="107">
        <v>20</v>
      </c>
      <c r="K84" s="118"/>
      <c r="L84" s="103"/>
      <c r="M84" s="103"/>
      <c r="N84" s="103"/>
      <c r="O84" s="103"/>
      <c r="P84" s="103"/>
      <c r="Q84" s="113"/>
    </row>
    <row r="85" spans="1:17" s="4" customFormat="1" ht="16.5" customHeight="1">
      <c r="A85" s="100"/>
      <c r="B85" s="105"/>
      <c r="C85" s="117"/>
      <c r="D85" s="114"/>
      <c r="E85" s="108"/>
      <c r="F85" s="108"/>
      <c r="G85" s="108"/>
      <c r="H85" s="108"/>
      <c r="I85" s="108"/>
      <c r="J85" s="108"/>
      <c r="K85" s="112"/>
      <c r="L85" s="100"/>
      <c r="M85" s="100"/>
      <c r="N85" s="100"/>
      <c r="O85" s="100"/>
      <c r="P85" s="100"/>
      <c r="Q85" s="102"/>
    </row>
    <row r="86" spans="1:17" s="4" customFormat="1" ht="26.25" customHeight="1">
      <c r="A86" s="109" t="s">
        <v>71</v>
      </c>
      <c r="B86" s="104" t="s">
        <v>72</v>
      </c>
      <c r="C86" s="109" t="s">
        <v>86</v>
      </c>
      <c r="D86" s="76" t="s">
        <v>93</v>
      </c>
      <c r="E86" s="47">
        <f aca="true" t="shared" si="24" ref="E86:J86">E87</f>
        <v>36.8</v>
      </c>
      <c r="F86" s="47">
        <f t="shared" si="24"/>
        <v>36.8</v>
      </c>
      <c r="G86" s="47">
        <f t="shared" si="24"/>
        <v>0</v>
      </c>
      <c r="H86" s="47">
        <f t="shared" si="24"/>
        <v>0</v>
      </c>
      <c r="I86" s="47">
        <f t="shared" si="24"/>
        <v>0</v>
      </c>
      <c r="J86" s="47">
        <f t="shared" si="24"/>
        <v>0</v>
      </c>
      <c r="K86" s="111" t="s">
        <v>113</v>
      </c>
      <c r="L86" s="99">
        <v>3</v>
      </c>
      <c r="M86" s="99">
        <v>0</v>
      </c>
      <c r="N86" s="99">
        <v>0</v>
      </c>
      <c r="O86" s="99">
        <v>0</v>
      </c>
      <c r="P86" s="99">
        <v>0</v>
      </c>
      <c r="Q86" s="101" t="s">
        <v>30</v>
      </c>
    </row>
    <row r="87" spans="1:17" s="4" customFormat="1" ht="16.5" customHeight="1" thickBot="1">
      <c r="A87" s="100"/>
      <c r="B87" s="106"/>
      <c r="C87" s="110"/>
      <c r="D87" s="62" t="s">
        <v>12</v>
      </c>
      <c r="E87" s="60">
        <f>SUM(F87:J87)</f>
        <v>36.8</v>
      </c>
      <c r="F87" s="60">
        <f>140-100-3.2</f>
        <v>36.8</v>
      </c>
      <c r="G87" s="60">
        <v>0</v>
      </c>
      <c r="H87" s="60">
        <v>0</v>
      </c>
      <c r="I87" s="60">
        <v>0</v>
      </c>
      <c r="J87" s="60">
        <v>0</v>
      </c>
      <c r="K87" s="112"/>
      <c r="L87" s="100"/>
      <c r="M87" s="100"/>
      <c r="N87" s="100"/>
      <c r="O87" s="100"/>
      <c r="P87" s="100"/>
      <c r="Q87" s="102"/>
    </row>
    <row r="88" spans="1:17" ht="24.75" customHeight="1" thickBot="1">
      <c r="A88" s="99"/>
      <c r="B88" s="104" t="s">
        <v>43</v>
      </c>
      <c r="C88" s="87"/>
      <c r="D88" s="16" t="s">
        <v>95</v>
      </c>
      <c r="E88" s="53">
        <f>SUM(F88:J88)</f>
        <v>901.3</v>
      </c>
      <c r="F88" s="53">
        <f>SUM(F87,F84,F82,F80,F75:F78)</f>
        <v>261.3</v>
      </c>
      <c r="G88" s="53">
        <f>SUM(G87,G84,G82,G80,G75:G78)</f>
        <v>180</v>
      </c>
      <c r="H88" s="54">
        <f>SUM(H87,H84,H82,H80,H75:H78)</f>
        <v>100</v>
      </c>
      <c r="I88" s="54">
        <f>SUM(I87,I84,I82,I80,I75:I78)</f>
        <v>180</v>
      </c>
      <c r="J88" s="54">
        <f>SUM(J87,J84,J82,J80,J75:J78)</f>
        <v>180</v>
      </c>
      <c r="K88" s="87"/>
      <c r="L88" s="87"/>
      <c r="M88" s="87"/>
      <c r="N88" s="87"/>
      <c r="O88" s="87"/>
      <c r="P88" s="87"/>
      <c r="Q88" s="87"/>
    </row>
    <row r="89" spans="1:17" ht="24.75" customHeight="1" thickBot="1">
      <c r="A89" s="103"/>
      <c r="B89" s="105"/>
      <c r="C89" s="88"/>
      <c r="D89" s="42" t="s">
        <v>12</v>
      </c>
      <c r="E89" s="33">
        <f aca="true" t="shared" si="25" ref="E89:J89">E88</f>
        <v>901.3</v>
      </c>
      <c r="F89" s="33">
        <f t="shared" si="25"/>
        <v>261.3</v>
      </c>
      <c r="G89" s="33">
        <f t="shared" si="25"/>
        <v>180</v>
      </c>
      <c r="H89" s="33">
        <f t="shared" si="25"/>
        <v>100</v>
      </c>
      <c r="I89" s="33">
        <f t="shared" si="25"/>
        <v>180</v>
      </c>
      <c r="J89" s="46">
        <f t="shared" si="25"/>
        <v>180</v>
      </c>
      <c r="K89" s="88"/>
      <c r="L89" s="88"/>
      <c r="M89" s="88"/>
      <c r="N89" s="88"/>
      <c r="O89" s="88"/>
      <c r="P89" s="88"/>
      <c r="Q89" s="88"/>
    </row>
    <row r="90" spans="1:17" ht="24.75" customHeight="1" thickBot="1">
      <c r="A90" s="100"/>
      <c r="B90" s="106"/>
      <c r="C90" s="89"/>
      <c r="D90" s="42" t="s">
        <v>13</v>
      </c>
      <c r="E90" s="33">
        <v>0</v>
      </c>
      <c r="F90" s="33">
        <v>0</v>
      </c>
      <c r="G90" s="33">
        <v>0</v>
      </c>
      <c r="H90" s="43">
        <v>0</v>
      </c>
      <c r="I90" s="43">
        <v>0</v>
      </c>
      <c r="J90" s="46">
        <v>0</v>
      </c>
      <c r="K90" s="89"/>
      <c r="L90" s="89"/>
      <c r="M90" s="89"/>
      <c r="N90" s="89"/>
      <c r="O90" s="89"/>
      <c r="P90" s="89"/>
      <c r="Q90" s="89"/>
    </row>
    <row r="91" spans="1:17" ht="22.5" customHeight="1">
      <c r="A91" s="84"/>
      <c r="B91" s="90" t="s">
        <v>65</v>
      </c>
      <c r="C91" s="93"/>
      <c r="D91" s="8" t="s">
        <v>60</v>
      </c>
      <c r="E91" s="55">
        <f>SUM(F91:J91)</f>
        <v>134022.7</v>
      </c>
      <c r="F91" s="9">
        <f>SUM(F92:F93)</f>
        <v>34659.2</v>
      </c>
      <c r="G91" s="9">
        <f>SUM(G92:G93)</f>
        <v>24096.5</v>
      </c>
      <c r="H91" s="10">
        <f>SUM(H92:H93)</f>
        <v>22319</v>
      </c>
      <c r="I91" s="10">
        <f>SUM(I92:I93)</f>
        <v>26474</v>
      </c>
      <c r="J91" s="10">
        <f>SUM(J92:J93)</f>
        <v>26474</v>
      </c>
      <c r="K91" s="96"/>
      <c r="L91" s="84"/>
      <c r="M91" s="84"/>
      <c r="N91" s="84"/>
      <c r="O91" s="84"/>
      <c r="P91" s="84"/>
      <c r="Q91" s="84"/>
    </row>
    <row r="92" spans="1:17" ht="15" customHeight="1">
      <c r="A92" s="84"/>
      <c r="B92" s="91"/>
      <c r="C92" s="94"/>
      <c r="D92" s="22" t="s">
        <v>12</v>
      </c>
      <c r="E92" s="52">
        <f>SUM(F92:J92)</f>
        <v>132160</v>
      </c>
      <c r="F92" s="38">
        <f>SUM(F88,F71,F54,F43,F29)</f>
        <v>32876.2</v>
      </c>
      <c r="G92" s="38">
        <f>SUM(G88,G71,G54,G43,G29)</f>
        <v>24029.7</v>
      </c>
      <c r="H92" s="38">
        <f>SUM(H88,H71,H54,H43,H29)</f>
        <v>22314.7</v>
      </c>
      <c r="I92" s="38">
        <f>SUM(I88,I71,I54,I43,I29)</f>
        <v>26469.7</v>
      </c>
      <c r="J92" s="38">
        <f>SUM(J88,J71,J54,J43,J29)</f>
        <v>26469.7</v>
      </c>
      <c r="K92" s="97"/>
      <c r="L92" s="84"/>
      <c r="M92" s="84"/>
      <c r="N92" s="84"/>
      <c r="O92" s="84"/>
      <c r="P92" s="84"/>
      <c r="Q92" s="84"/>
    </row>
    <row r="93" spans="1:17" ht="16.5" customHeight="1" thickBot="1">
      <c r="A93" s="84"/>
      <c r="B93" s="92"/>
      <c r="C93" s="95"/>
      <c r="D93" s="11" t="s">
        <v>13</v>
      </c>
      <c r="E93" s="56">
        <f>SUM(F93:J93)</f>
        <v>1862.6999999999998</v>
      </c>
      <c r="F93" s="57">
        <f>SUM(F72+F30+F41)</f>
        <v>1783</v>
      </c>
      <c r="G93" s="57">
        <f>SUM(G72+G22)</f>
        <v>66.8</v>
      </c>
      <c r="H93" s="58">
        <f>SUM(H72+H27)</f>
        <v>4.3</v>
      </c>
      <c r="I93" s="58">
        <f>SUM(I72+I27)</f>
        <v>4.3</v>
      </c>
      <c r="J93" s="58">
        <f>SUM(J72+J27)</f>
        <v>4.3</v>
      </c>
      <c r="K93" s="98"/>
      <c r="L93" s="84"/>
      <c r="M93" s="84"/>
      <c r="N93" s="84"/>
      <c r="O93" s="84"/>
      <c r="P93" s="84"/>
      <c r="Q93" s="84"/>
    </row>
    <row r="96" spans="6:7" ht="18.75" customHeight="1">
      <c r="F96" s="37"/>
      <c r="G96" s="37"/>
    </row>
  </sheetData>
  <sheetProtection/>
  <mergeCells count="284">
    <mergeCell ref="K2:Q3"/>
    <mergeCell ref="A4:Q4"/>
    <mergeCell ref="A6:A7"/>
    <mergeCell ref="B6:B7"/>
    <mergeCell ref="C6:C7"/>
    <mergeCell ref="D6:D7"/>
    <mergeCell ref="E6:J6"/>
    <mergeCell ref="K6:P6"/>
    <mergeCell ref="Q6:Q7"/>
    <mergeCell ref="B9:Q9"/>
    <mergeCell ref="B10:Q10"/>
    <mergeCell ref="A11:A13"/>
    <mergeCell ref="B11:B13"/>
    <mergeCell ref="C11:C13"/>
    <mergeCell ref="K11:K13"/>
    <mergeCell ref="L11:L13"/>
    <mergeCell ref="M11:M13"/>
    <mergeCell ref="N11:N13"/>
    <mergeCell ref="O11:O13"/>
    <mergeCell ref="P11:P13"/>
    <mergeCell ref="Q11:Q13"/>
    <mergeCell ref="A14:A15"/>
    <mergeCell ref="B14:B15"/>
    <mergeCell ref="C14:C15"/>
    <mergeCell ref="K14:K15"/>
    <mergeCell ref="L14:L15"/>
    <mergeCell ref="M14:M15"/>
    <mergeCell ref="N14:N15"/>
    <mergeCell ref="O14:O15"/>
    <mergeCell ref="P14:P15"/>
    <mergeCell ref="Q14:Q15"/>
    <mergeCell ref="A16:A17"/>
    <mergeCell ref="B16:B17"/>
    <mergeCell ref="C16:C17"/>
    <mergeCell ref="K16:K17"/>
    <mergeCell ref="L16:L17"/>
    <mergeCell ref="M16:M17"/>
    <mergeCell ref="N16:N17"/>
    <mergeCell ref="O16:O17"/>
    <mergeCell ref="A18:A19"/>
    <mergeCell ref="B18:B19"/>
    <mergeCell ref="C18:C22"/>
    <mergeCell ref="D18:D19"/>
    <mergeCell ref="E18:E19"/>
    <mergeCell ref="F18:F19"/>
    <mergeCell ref="P16:P17"/>
    <mergeCell ref="Q18:Q22"/>
    <mergeCell ref="N18:N19"/>
    <mergeCell ref="O18:O19"/>
    <mergeCell ref="P18:P19"/>
    <mergeCell ref="Q16:Q17"/>
    <mergeCell ref="E20:E21"/>
    <mergeCell ref="F20:F21"/>
    <mergeCell ref="G20:G21"/>
    <mergeCell ref="I20:I21"/>
    <mergeCell ref="J20:J21"/>
    <mergeCell ref="L18:L19"/>
    <mergeCell ref="G18:G19"/>
    <mergeCell ref="H18:H19"/>
    <mergeCell ref="K18:K22"/>
    <mergeCell ref="A23:A27"/>
    <mergeCell ref="B23:B27"/>
    <mergeCell ref="C23:C27"/>
    <mergeCell ref="A20:A21"/>
    <mergeCell ref="B20:B21"/>
    <mergeCell ref="D20:D21"/>
    <mergeCell ref="M23:M27"/>
    <mergeCell ref="J24:J27"/>
    <mergeCell ref="N23:N27"/>
    <mergeCell ref="O23:O27"/>
    <mergeCell ref="H20:H21"/>
    <mergeCell ref="I18:I19"/>
    <mergeCell ref="J18:J19"/>
    <mergeCell ref="M18:M19"/>
    <mergeCell ref="P23:P27"/>
    <mergeCell ref="Q23:Q27"/>
    <mergeCell ref="D24:D27"/>
    <mergeCell ref="E24:E27"/>
    <mergeCell ref="F24:F27"/>
    <mergeCell ref="G24:G27"/>
    <mergeCell ref="H24:H27"/>
    <mergeCell ref="I24:I27"/>
    <mergeCell ref="K23:K27"/>
    <mergeCell ref="L23:L27"/>
    <mergeCell ref="A28:A30"/>
    <mergeCell ref="B28:B30"/>
    <mergeCell ref="C28:C30"/>
    <mergeCell ref="K28:K30"/>
    <mergeCell ref="L28:L30"/>
    <mergeCell ref="M28:M30"/>
    <mergeCell ref="N28:N30"/>
    <mergeCell ref="O28:O30"/>
    <mergeCell ref="P28:P30"/>
    <mergeCell ref="Q28:Q30"/>
    <mergeCell ref="B31:Q31"/>
    <mergeCell ref="A32:A34"/>
    <mergeCell ref="B32:B34"/>
    <mergeCell ref="C32:C34"/>
    <mergeCell ref="K32:K34"/>
    <mergeCell ref="D33:D34"/>
    <mergeCell ref="A35:A41"/>
    <mergeCell ref="B35:B41"/>
    <mergeCell ref="C35:C41"/>
    <mergeCell ref="K35:K41"/>
    <mergeCell ref="Q35:Q36"/>
    <mergeCell ref="D37:D40"/>
    <mergeCell ref="Q40:Q41"/>
    <mergeCell ref="A42:A44"/>
    <mergeCell ref="B42:B44"/>
    <mergeCell ref="K42:K44"/>
    <mergeCell ref="L42:L44"/>
    <mergeCell ref="M42:M44"/>
    <mergeCell ref="N42:N44"/>
    <mergeCell ref="O42:O44"/>
    <mergeCell ref="P42:P44"/>
    <mergeCell ref="Q42:Q44"/>
    <mergeCell ref="A45:A47"/>
    <mergeCell ref="B45:Q47"/>
    <mergeCell ref="A48:A49"/>
    <mergeCell ref="B48:B49"/>
    <mergeCell ref="C48:C49"/>
    <mergeCell ref="K48:K49"/>
    <mergeCell ref="L48:L49"/>
    <mergeCell ref="M48:M49"/>
    <mergeCell ref="N48:N49"/>
    <mergeCell ref="O48:O49"/>
    <mergeCell ref="P48:P49"/>
    <mergeCell ref="Q48:Q49"/>
    <mergeCell ref="A50:A53"/>
    <mergeCell ref="B50:B53"/>
    <mergeCell ref="C50:C53"/>
    <mergeCell ref="K50:K51"/>
    <mergeCell ref="L50:L51"/>
    <mergeCell ref="M50:M51"/>
    <mergeCell ref="N50:N51"/>
    <mergeCell ref="O50:O51"/>
    <mergeCell ref="P50:P51"/>
    <mergeCell ref="Q50:Q53"/>
    <mergeCell ref="D51:D53"/>
    <mergeCell ref="E51:E53"/>
    <mergeCell ref="F51:F53"/>
    <mergeCell ref="G51:G53"/>
    <mergeCell ref="H51:H53"/>
    <mergeCell ref="I51:I53"/>
    <mergeCell ref="J51:J53"/>
    <mergeCell ref="A54:A56"/>
    <mergeCell ref="B54:B56"/>
    <mergeCell ref="C54:C56"/>
    <mergeCell ref="K54:K56"/>
    <mergeCell ref="L54:L56"/>
    <mergeCell ref="M54:M56"/>
    <mergeCell ref="N54:N56"/>
    <mergeCell ref="O54:O56"/>
    <mergeCell ref="P54:P56"/>
    <mergeCell ref="Q54:Q56"/>
    <mergeCell ref="B57:Q57"/>
    <mergeCell ref="A58:A59"/>
    <mergeCell ref="B58:B59"/>
    <mergeCell ref="C58:C59"/>
    <mergeCell ref="K58:K59"/>
    <mergeCell ref="L58:L59"/>
    <mergeCell ref="M58:M59"/>
    <mergeCell ref="N58:N59"/>
    <mergeCell ref="O58:O59"/>
    <mergeCell ref="P58:P59"/>
    <mergeCell ref="Q58:Q59"/>
    <mergeCell ref="A60:A63"/>
    <mergeCell ref="B60:B63"/>
    <mergeCell ref="C60:C63"/>
    <mergeCell ref="K60:K61"/>
    <mergeCell ref="L60:L61"/>
    <mergeCell ref="M60:M61"/>
    <mergeCell ref="N60:N61"/>
    <mergeCell ref="O60:O61"/>
    <mergeCell ref="P60:P61"/>
    <mergeCell ref="Q60:Q63"/>
    <mergeCell ref="D61:D63"/>
    <mergeCell ref="E61:E63"/>
    <mergeCell ref="F61:F63"/>
    <mergeCell ref="G61:G63"/>
    <mergeCell ref="H61:H63"/>
    <mergeCell ref="I61:I63"/>
    <mergeCell ref="J61:J63"/>
    <mergeCell ref="A64:A65"/>
    <mergeCell ref="B64:B65"/>
    <mergeCell ref="C64:C65"/>
    <mergeCell ref="A66:A67"/>
    <mergeCell ref="B66:B67"/>
    <mergeCell ref="C66:C67"/>
    <mergeCell ref="A68:A69"/>
    <mergeCell ref="B68:B69"/>
    <mergeCell ref="C68:C69"/>
    <mergeCell ref="K68:K69"/>
    <mergeCell ref="L68:L69"/>
    <mergeCell ref="M68:M69"/>
    <mergeCell ref="N68:N69"/>
    <mergeCell ref="O68:O69"/>
    <mergeCell ref="P68:P69"/>
    <mergeCell ref="Q68:Q69"/>
    <mergeCell ref="K70:K72"/>
    <mergeCell ref="L70:L72"/>
    <mergeCell ref="M70:M72"/>
    <mergeCell ref="N70:N72"/>
    <mergeCell ref="O70:O72"/>
    <mergeCell ref="P70:P72"/>
    <mergeCell ref="Q70:Q72"/>
    <mergeCell ref="B73:Q73"/>
    <mergeCell ref="A74:A78"/>
    <mergeCell ref="B74:B78"/>
    <mergeCell ref="C74:C78"/>
    <mergeCell ref="K74:K78"/>
    <mergeCell ref="D75:D78"/>
    <mergeCell ref="A79:A80"/>
    <mergeCell ref="B79:B80"/>
    <mergeCell ref="C79:C80"/>
    <mergeCell ref="K79:K80"/>
    <mergeCell ref="L79:L80"/>
    <mergeCell ref="M79:M80"/>
    <mergeCell ref="N79:N80"/>
    <mergeCell ref="O79:O80"/>
    <mergeCell ref="P79:P80"/>
    <mergeCell ref="Q79:Q80"/>
    <mergeCell ref="A81:A82"/>
    <mergeCell ref="B81:B82"/>
    <mergeCell ref="C81:C82"/>
    <mergeCell ref="K81:K82"/>
    <mergeCell ref="L81:L82"/>
    <mergeCell ref="M81:M82"/>
    <mergeCell ref="N81:N82"/>
    <mergeCell ref="O81:O82"/>
    <mergeCell ref="P81:P82"/>
    <mergeCell ref="Q81:Q82"/>
    <mergeCell ref="A83:A85"/>
    <mergeCell ref="B83:B85"/>
    <mergeCell ref="C83:C85"/>
    <mergeCell ref="K83:K85"/>
    <mergeCell ref="L83:L85"/>
    <mergeCell ref="M83:M85"/>
    <mergeCell ref="N83:N85"/>
    <mergeCell ref="O83:O85"/>
    <mergeCell ref="P83:P85"/>
    <mergeCell ref="Q83:Q85"/>
    <mergeCell ref="D84:D85"/>
    <mergeCell ref="E84:E85"/>
    <mergeCell ref="F84:F85"/>
    <mergeCell ref="G84:G85"/>
    <mergeCell ref="H84:H85"/>
    <mergeCell ref="I84:I85"/>
    <mergeCell ref="J84:J85"/>
    <mergeCell ref="A86:A87"/>
    <mergeCell ref="B86:B87"/>
    <mergeCell ref="C86:C87"/>
    <mergeCell ref="K86:K87"/>
    <mergeCell ref="L86:L87"/>
    <mergeCell ref="M86:M87"/>
    <mergeCell ref="N86:N87"/>
    <mergeCell ref="O86:O87"/>
    <mergeCell ref="P86:P87"/>
    <mergeCell ref="Q86:Q87"/>
    <mergeCell ref="A88:A90"/>
    <mergeCell ref="B88:B90"/>
    <mergeCell ref="C88:C90"/>
    <mergeCell ref="K88:K90"/>
    <mergeCell ref="L88:L90"/>
    <mergeCell ref="Q88:Q90"/>
    <mergeCell ref="A91:A93"/>
    <mergeCell ref="B91:B93"/>
    <mergeCell ref="C91:C93"/>
    <mergeCell ref="K91:K93"/>
    <mergeCell ref="L91:L93"/>
    <mergeCell ref="M91:M93"/>
    <mergeCell ref="N91:N93"/>
    <mergeCell ref="O91:O93"/>
    <mergeCell ref="P91:P93"/>
    <mergeCell ref="Q91:Q93"/>
    <mergeCell ref="L20:L21"/>
    <mergeCell ref="M88:M90"/>
    <mergeCell ref="N88:N90"/>
    <mergeCell ref="O88:O90"/>
    <mergeCell ref="P88:P90"/>
    <mergeCell ref="M20:M21"/>
    <mergeCell ref="N20:N21"/>
    <mergeCell ref="O20:O21"/>
    <mergeCell ref="P20:P2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2015-06-29T08:11:56Z</dcterms:modified>
  <cp:category/>
  <cp:version/>
  <cp:contentType/>
  <cp:contentStatus/>
</cp:coreProperties>
</file>