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1295" windowHeight="4560"/>
  </bookViews>
  <sheets>
    <sheet name="Сводный бюджет" sheetId="2" r:id="rId1"/>
    <sheet name="Переч меропр" sheetId="3" r:id="rId2"/>
  </sheets>
  <definedNames>
    <definedName name="_xlnm.Print_Titles" localSheetId="1">'Переч меропр'!$10:$10</definedName>
    <definedName name="_xlnm.Print_Titles" localSheetId="0">'Сводный бюджет'!$6:$7</definedName>
  </definedNames>
  <calcPr calcId="124519" refMode="R1C1"/>
</workbook>
</file>

<file path=xl/calcChain.xml><?xml version="1.0" encoding="utf-8"?>
<calcChain xmlns="http://schemas.openxmlformats.org/spreadsheetml/2006/main">
  <c r="H106" i="3"/>
  <c r="H105"/>
  <c r="G103"/>
  <c r="G105"/>
  <c r="G106"/>
  <c r="F109"/>
  <c r="F108"/>
  <c r="F106"/>
  <c r="F105"/>
  <c r="F103"/>
  <c r="F98"/>
  <c r="D93"/>
  <c r="C100"/>
  <c r="E103"/>
  <c r="C70"/>
  <c r="C68"/>
  <c r="C66"/>
  <c r="C60"/>
  <c r="C52"/>
  <c r="C50"/>
  <c r="E106"/>
  <c r="C12" i="2" s="1"/>
  <c r="E105" i="3"/>
  <c r="F20" i="2"/>
  <c r="E20"/>
  <c r="D20"/>
  <c r="C20"/>
  <c r="F19"/>
  <c r="E19"/>
  <c r="D19"/>
  <c r="C19"/>
  <c r="F18"/>
  <c r="E18"/>
  <c r="D18"/>
  <c r="C18"/>
  <c r="F17"/>
  <c r="E17"/>
  <c r="D17"/>
  <c r="C17"/>
  <c r="F16"/>
  <c r="E16"/>
  <c r="D16"/>
  <c r="C16"/>
  <c r="B20"/>
  <c r="B19"/>
  <c r="B18"/>
  <c r="B17"/>
  <c r="G17" s="1"/>
  <c r="F12"/>
  <c r="E12"/>
  <c r="D12"/>
  <c r="F11"/>
  <c r="E11"/>
  <c r="D11"/>
  <c r="C11"/>
  <c r="B11"/>
  <c r="H110" i="3"/>
  <c r="H108"/>
  <c r="G108"/>
  <c r="C85"/>
  <c r="H107"/>
  <c r="G107"/>
  <c r="F107"/>
  <c r="E107"/>
  <c r="H104"/>
  <c r="G104"/>
  <c r="F104"/>
  <c r="E104"/>
  <c r="E80"/>
  <c r="H47"/>
  <c r="G47"/>
  <c r="F47"/>
  <c r="E47"/>
  <c r="D47"/>
  <c r="H80"/>
  <c r="G80"/>
  <c r="G46" s="1"/>
  <c r="F80"/>
  <c r="D80"/>
  <c r="H93"/>
  <c r="G93"/>
  <c r="F93"/>
  <c r="C93" s="1"/>
  <c r="E93"/>
  <c r="H38"/>
  <c r="G38"/>
  <c r="E38"/>
  <c r="D38"/>
  <c r="F38"/>
  <c r="C111"/>
  <c r="C110"/>
  <c r="C109"/>
  <c r="C108"/>
  <c r="C105"/>
  <c r="C98"/>
  <c r="C96"/>
  <c r="C94"/>
  <c r="C91"/>
  <c r="C89"/>
  <c r="C87"/>
  <c r="C83"/>
  <c r="C81"/>
  <c r="C78"/>
  <c r="C76"/>
  <c r="C74"/>
  <c r="C72"/>
  <c r="C64"/>
  <c r="C62"/>
  <c r="C58"/>
  <c r="C56"/>
  <c r="C54"/>
  <c r="C48"/>
  <c r="C45"/>
  <c r="C44"/>
  <c r="C43"/>
  <c r="C42"/>
  <c r="C41"/>
  <c r="C40"/>
  <c r="C39"/>
  <c r="C38"/>
  <c r="C37"/>
  <c r="C36"/>
  <c r="C35"/>
  <c r="C34"/>
  <c r="C33"/>
  <c r="C32"/>
  <c r="H31"/>
  <c r="G31"/>
  <c r="F31"/>
  <c r="E31"/>
  <c r="D31"/>
  <c r="C31" s="1"/>
  <c r="C22"/>
  <c r="F21"/>
  <c r="E21"/>
  <c r="C21" s="1"/>
  <c r="H11"/>
  <c r="G11"/>
  <c r="F11"/>
  <c r="E11"/>
  <c r="D11"/>
  <c r="G20" i="2"/>
  <c r="G19"/>
  <c r="G18"/>
  <c r="G11"/>
  <c r="F10"/>
  <c r="E10"/>
  <c r="D10"/>
  <c r="F14"/>
  <c r="F13" s="1"/>
  <c r="E14"/>
  <c r="E13" s="1"/>
  <c r="D14"/>
  <c r="D13" s="1"/>
  <c r="C14"/>
  <c r="C13" s="1"/>
  <c r="C47" i="3" l="1"/>
  <c r="F46"/>
  <c r="H46"/>
  <c r="H103" s="1"/>
  <c r="C10" i="2"/>
  <c r="E8"/>
  <c r="D8"/>
  <c r="F8"/>
  <c r="B16"/>
  <c r="G16" s="1"/>
  <c r="C107" i="3"/>
  <c r="C80"/>
  <c r="D46"/>
  <c r="E46"/>
  <c r="C11"/>
  <c r="D103" l="1"/>
  <c r="C103" s="1"/>
  <c r="B14" i="2"/>
  <c r="B13" s="1"/>
  <c r="G13" s="1"/>
  <c r="C8"/>
  <c r="C46" i="3"/>
  <c r="G14" i="2" l="1"/>
  <c r="B12" l="1"/>
  <c r="C106" i="3"/>
  <c r="C104"/>
  <c r="G12" i="2" l="1"/>
  <c r="B10"/>
  <c r="B8" l="1"/>
  <c r="G8" s="1"/>
  <c r="G10"/>
</calcChain>
</file>

<file path=xl/sharedStrings.xml><?xml version="1.0" encoding="utf-8"?>
<sst xmlns="http://schemas.openxmlformats.org/spreadsheetml/2006/main" count="415" uniqueCount="254">
  <si>
    <t>Перечень мероприятий по энергосбережению и повышению энергетической эффективности</t>
  </si>
  <si>
    <t>№ п/п</t>
  </si>
  <si>
    <t>Наименование мероприятия по энергосбережению</t>
  </si>
  <si>
    <t>Затраты, тыс. руб.</t>
  </si>
  <si>
    <t>Источник финансирования</t>
  </si>
  <si>
    <t>Исполнители</t>
  </si>
  <si>
    <t>всего</t>
  </si>
  <si>
    <t>в том числе по годам</t>
  </si>
  <si>
    <t>2010г.</t>
  </si>
  <si>
    <t>2011г.</t>
  </si>
  <si>
    <t>2012г.</t>
  </si>
  <si>
    <t>2013г.</t>
  </si>
  <si>
    <t>2014г.</t>
  </si>
  <si>
    <t>1.2.</t>
  </si>
  <si>
    <t>Организационные мероприятия по энергосбережению и повышению энергетической эффективности в бюджетной сфере</t>
  </si>
  <si>
    <t>1.2.1.</t>
  </si>
  <si>
    <t>Проведение энергетических обследований зданий бюджетного сектора, сбор и анализ информации об энергопотреблении бюджетного сектора, в том числе их ранжирование по удельному энергопотреблению и очередности проведения мероприятий по энергосбережению</t>
  </si>
  <si>
    <t>Местный бюджет</t>
  </si>
  <si>
    <t>Энергоаудиторская организация</t>
  </si>
  <si>
    <t>1.3.</t>
  </si>
  <si>
    <t>Организационные мероприятия по энергосбережению и повышению энергетической эффективности жилищного фонда</t>
  </si>
  <si>
    <t>1.3.5.</t>
  </si>
  <si>
    <t>2.</t>
  </si>
  <si>
    <t>Технические мероприятия</t>
  </si>
  <si>
    <t>2.1.</t>
  </si>
  <si>
    <t>Технические мероприятия по энергосбережению и повышению энергетической эффективности в бюджетной сфере</t>
  </si>
  <si>
    <t>2.1.1.</t>
  </si>
  <si>
    <t>2.1.2.</t>
  </si>
  <si>
    <t>2.1.4.</t>
  </si>
  <si>
    <t>Система вентиляции на базе поэтажных вентиляционно-отопительных установок с утилизацией тепла вытяжного воздуха</t>
  </si>
  <si>
    <t>2.1.5.</t>
  </si>
  <si>
    <t>Теплоизоляция стояков системы ГВС</t>
  </si>
  <si>
    <t>2.1.6.</t>
  </si>
  <si>
    <t>Комплексная модернизация системы освещения зданий</t>
  </si>
  <si>
    <t>2.1.7.</t>
  </si>
  <si>
    <t>2.1.8.</t>
  </si>
  <si>
    <t>Организация управления освещением по зонам с учетом уровня естественной освещённости</t>
  </si>
  <si>
    <t>-</t>
  </si>
  <si>
    <t>2.1.9.</t>
  </si>
  <si>
    <t>Замена светильников с лампами накаливания и люминесцентными лампами на светодиодные светильники</t>
  </si>
  <si>
    <t>2.1.10.</t>
  </si>
  <si>
    <t>Установка электронных ПРУ</t>
  </si>
  <si>
    <t>Установка систем частотного регулирования электроприводного оборудования</t>
  </si>
  <si>
    <t>Установка автоматизированных конденсаторных установок для повышения значения cosφ</t>
  </si>
  <si>
    <t>2.2.</t>
  </si>
  <si>
    <t>Технические мероприятия по энергосбережению и повышению энергетической эффективности жилищного фонда</t>
  </si>
  <si>
    <t>2.2.1.</t>
  </si>
  <si>
    <t>Произвести двойное остекление окон в подъездах жилых домов</t>
  </si>
  <si>
    <t>2.2.2.</t>
  </si>
  <si>
    <t>Замена ламп накаливания на энергосберегающие в местах общего пользования</t>
  </si>
  <si>
    <t>2.2.3.</t>
  </si>
  <si>
    <t>Установка коллективных приборов учёта тепловой энергии и ГВС</t>
  </si>
  <si>
    <t>2.2.4.</t>
  </si>
  <si>
    <t>Снятие декоративных ограждений с радиаторов отопления и установка теплоотражателей за радиатором</t>
  </si>
  <si>
    <t>2.2.5.</t>
  </si>
  <si>
    <t>2.2.6.</t>
  </si>
  <si>
    <t>Работы по утеплению ограждающих конструкций</t>
  </si>
  <si>
    <t>Модернизация центрального отопления</t>
  </si>
  <si>
    <t>2.3.</t>
  </si>
  <si>
    <t>Технические мероприятия по энергосбережению и повышению энергетической эффективности систем коммунальной инфраструктуры</t>
  </si>
  <si>
    <t>2.3.1.</t>
  </si>
  <si>
    <t>2.3.2.</t>
  </si>
  <si>
    <t>Механическая очистка поверхности котлоагрегатов</t>
  </si>
  <si>
    <t>2.3.3.</t>
  </si>
  <si>
    <t>Химическая очистка поверхности котлоагрегатов</t>
  </si>
  <si>
    <t>Модернизация трубопроводов тепловых сетей с использованием энергоэффективной теплоизоляции</t>
  </si>
  <si>
    <t>Всего:</t>
  </si>
  <si>
    <t>тыс. Гкал</t>
  </si>
  <si>
    <t>Тонн (мазут)</t>
  </si>
  <si>
    <t>Сводный бюджет финансирования энергосберегающих мероприятий</t>
  </si>
  <si>
    <t>Источники финансирования</t>
  </si>
  <si>
    <t>Временной период</t>
  </si>
  <si>
    <t>ВСЕГО</t>
  </si>
  <si>
    <t>2010 год</t>
  </si>
  <si>
    <t>2011 год</t>
  </si>
  <si>
    <t>2012 год</t>
  </si>
  <si>
    <t>2013 год</t>
  </si>
  <si>
    <t>2014 год</t>
  </si>
  <si>
    <t>Средства на реализацию Программы энергосбережения (тыс.руб.), всего</t>
  </si>
  <si>
    <t>в том числе:</t>
  </si>
  <si>
    <t>1. Бюджетные источники финансирования</t>
  </si>
  <si>
    <t>1.1. Средства бюджета ЗАТО Видяево</t>
  </si>
  <si>
    <t>1.2.Средства  областного бюджета</t>
  </si>
  <si>
    <t>2. Внебюджетные источники финансирования</t>
  </si>
  <si>
    <t>2.1. Средства организаций и предприятий, осуществляющих регулируемые виды деятельности</t>
  </si>
  <si>
    <t xml:space="preserve">     - эксплуатационная составляющая в тарифах</t>
  </si>
  <si>
    <t xml:space="preserve">          - в том числе эксплуатационная составляющая тарифов ЖКХ (плата за содержание и текущий ремонт общего имущества многоквартирных домов)</t>
  </si>
  <si>
    <t xml:space="preserve">          - в том числе эксплуатационная составляющая тарифов энергоснабжающих организаций</t>
  </si>
  <si>
    <t xml:space="preserve">     - инвестиционная составляющая в тарифах энергоснабжающих организаций</t>
  </si>
  <si>
    <t>2.2. Средства, полученные в результате реализации энергосберегающих проектов (рефинансирование до 20% от общей суммы экономии), в т.ч. путем заключения энергосервисных договоров</t>
  </si>
  <si>
    <t>Экономия ТЭР, натуральная величина / тыс. руб.</t>
  </si>
  <si>
    <t>всего (за период реализации программы)</t>
  </si>
  <si>
    <t>2011г</t>
  </si>
  <si>
    <t>1.</t>
  </si>
  <si>
    <t>1.1.</t>
  </si>
  <si>
    <t>Организационные мероприятия по энергосбережению и повышению энергетической эффективности органов муниципальной власти</t>
  </si>
  <si>
    <t>Беззатратные мероприятия</t>
  </si>
  <si>
    <t>1.1.1.</t>
  </si>
  <si>
    <t>Создание рабочей группы в целях обеспечения согласованных действий при реализации мероприятий по энергосбережению и энергетической эффективности</t>
  </si>
  <si>
    <t>Администрация ЗАТО Видяево</t>
  </si>
  <si>
    <t>1.1.2.</t>
  </si>
  <si>
    <t>1.1.3.</t>
  </si>
  <si>
    <t>Информационное обеспечение на территории ЗАТО Видяево мероприятий по энергосбережению и повышению энергетической эффективности, определенных в качестве обязательных федеральными законами и иными нормативными правовыми актами Российской Федерации и Мурманской области</t>
  </si>
  <si>
    <t>1.1.4.</t>
  </si>
  <si>
    <t>1.1.5.</t>
  </si>
  <si>
    <t>1.1.6.</t>
  </si>
  <si>
    <t>Мероприятия по осуществлению контроля органов власти МО за составлением, оформлением и анализом топливно-энергетических балансов</t>
  </si>
  <si>
    <t>1.1.7.</t>
  </si>
  <si>
    <t>1.1.8.</t>
  </si>
  <si>
    <t>Прекращение закупки для государственных или муниципальных нужд ламп накаливания любой мощности, используемых в целях освещения</t>
  </si>
  <si>
    <t>Бюджетные источники (местный и областной бюджеты)</t>
  </si>
  <si>
    <t>Внебюджетные источники (экономия от внедрения энергосберегающих мероприятий)</t>
  </si>
  <si>
    <t>3134,87 тыс. руб.</t>
  </si>
  <si>
    <t>1.2.2.</t>
  </si>
  <si>
    <t>1.2.3.</t>
  </si>
  <si>
    <t>1.2.4.</t>
  </si>
  <si>
    <t>1.2.5.</t>
  </si>
  <si>
    <t>Проведение разъяснительной работы среди руководителей бюджетных учреждений о возможностях заключения энергосервисных контрактов и об особенностях закупки энергосервисных услуг</t>
  </si>
  <si>
    <t>1.2.6.</t>
  </si>
  <si>
    <t>Планирование расходов бюджета на оплату бюджетными учреждениями энергетических ресурсов, исходя из сокращения потребления ими каждого энергоресурса на 3 процента по отношению к уровню 2010 года в течение 5 лет начиная с 1 января 2011 года</t>
  </si>
  <si>
    <t>Администрация ЗАТО Видяево, муниципальные организации</t>
  </si>
  <si>
    <t>1.3.1.</t>
  </si>
  <si>
    <t>Назначение лица, ответственного за информационное и аналитическое обеспечение выполнения мероприятий в области энергосбережения и повышения энергетической эффективности жилищного фонда МО</t>
  </si>
  <si>
    <t>1.3.2.</t>
  </si>
  <si>
    <t>1.3.3.</t>
  </si>
  <si>
    <t>Внесение изменений в муниципальную адресную программу по поэтапному переходу на отпуск ресурсов (тепловой энергии, горячей и холодной воды, электрической энергии, газа) потребителям в соответствии с показаниями коллективных (общедомовых) приборов учета потребления таких ресурсов в многоквартирных домах ЗАТО Видяево на 2010–2016 годы в соответствие с региональной программой</t>
  </si>
  <si>
    <t>1.3.4.</t>
  </si>
  <si>
    <t>Организация и финансирование работ по оснащению жилых домов в муниципальном жилищном фонде приборами учета газа, тепловой и электрической энергии</t>
  </si>
  <si>
    <t>1.3.6.</t>
  </si>
  <si>
    <t>1.4.</t>
  </si>
  <si>
    <t>Организационные мероприятия по энергосбережению и повышению энергетической эффективности систем коммунальной инфраструктуры</t>
  </si>
  <si>
    <t>1.4.1.</t>
  </si>
  <si>
    <t>Назначение лица, ответственного за информационное и аналитическое обеспечение выполнения мероприятий в области энергосбережения и повышения энергетической эффективности объектов коммунальной инфраструктуры МО</t>
  </si>
  <si>
    <t>1.4.2.</t>
  </si>
  <si>
    <t>1.4.3.</t>
  </si>
  <si>
    <t>1.4.4.</t>
  </si>
  <si>
    <t>Орг-ии, осущ. регул. виды деят-ти</t>
  </si>
  <si>
    <t>1.4.5.</t>
  </si>
  <si>
    <t>1.4.6.</t>
  </si>
  <si>
    <t>1.4.7.</t>
  </si>
  <si>
    <t>2,304 тыс. Гкал</t>
  </si>
  <si>
    <t>4197,6 тыс. руб.</t>
  </si>
  <si>
    <t>2.1.3.</t>
  </si>
  <si>
    <t>26,4 тыс.кВт×ч</t>
  </si>
  <si>
    <t>375,83 тыс.кВт×ч</t>
  </si>
  <si>
    <t>422,82 тыс.кВт×ч</t>
  </si>
  <si>
    <t>30 тыс.кВт×ч</t>
  </si>
  <si>
    <t>Снижение несимметрии напряжений</t>
  </si>
  <si>
    <t>132 тыс.кВт×ч</t>
  </si>
  <si>
    <t>36,27 тыс.кВт×ч</t>
  </si>
  <si>
    <t>168 тыс.кВт×ч</t>
  </si>
  <si>
    <t>1,34 тыс. Гкал</t>
  </si>
  <si>
    <t>Эксплуатационная составляющая тарифов организаций ЖКХ</t>
  </si>
  <si>
    <t>567,6 тыс.кВт×ч</t>
  </si>
  <si>
    <t>1589,28 тус. Руб.</t>
  </si>
  <si>
    <t>18,10 тыс. Гкал</t>
  </si>
  <si>
    <t>13,615 тыс. Гкал</t>
  </si>
  <si>
    <t>22,65 тыс. Гкал</t>
  </si>
  <si>
    <t>41213,23 тыс. руб.</t>
  </si>
  <si>
    <t>11,455 тыс. Гкал</t>
  </si>
  <si>
    <t>20842,25 тыс. руб</t>
  </si>
  <si>
    <t>Эксплуатационная составляющая тарифов энергоснабжающих организаций</t>
  </si>
  <si>
    <t>180 тонн мазута</t>
  </si>
  <si>
    <t>2163,68 тыс. руб.</t>
  </si>
  <si>
    <t>15,184 тыс. Гкал</t>
  </si>
  <si>
    <t>27628,88 тыс. руб.</t>
  </si>
  <si>
    <t>Средства на реализацию Программы энергосбережения, тыс. руб.</t>
  </si>
  <si>
    <t>в т.ч.  за счет бюджетных источников:</t>
  </si>
  <si>
    <t xml:space="preserve">   - местный бюджет (до 30% от общих расходов на энергосберегающие мероприятия за счет бюджетных источников финансирования)</t>
  </si>
  <si>
    <t xml:space="preserve">   - областной бюджет (до 70% от общих расходов на энергосберегающие мероприятия за счет бюджетных источников финансирования)</t>
  </si>
  <si>
    <t>в т.ч.  за счет внебюджетных источников:</t>
  </si>
  <si>
    <t xml:space="preserve">   - эксплуатационная составляющая в тарифах ЖКХ</t>
  </si>
  <si>
    <t xml:space="preserve">   - эксплуатационная составляющая в тарифах энергоснабжающих организаций</t>
  </si>
  <si>
    <t xml:space="preserve">   - инвестиционная составляющая в тарифах энергоснабжающих организаций</t>
  </si>
  <si>
    <t xml:space="preserve">   - средства, полученные в результате реализации энергосберегающих проектов (рефинансирование до 20% от общей суммы экономии), в т.ч. путем заключения энергосервисных контрактов</t>
  </si>
  <si>
    <t>Приложение № 1</t>
  </si>
  <si>
    <t>тыс. кВт´час</t>
  </si>
  <si>
    <t>Организационные мероприятия</t>
  </si>
  <si>
    <r>
      <t xml:space="preserve">420,77 </t>
    </r>
    <r>
      <rPr>
        <sz val="11"/>
        <color rgb="FF333333"/>
        <rFont val="Times New Roman"/>
        <family val="1"/>
        <charset val="204"/>
      </rPr>
      <t>тыс.  кВт×час</t>
    </r>
  </si>
  <si>
    <r>
      <t xml:space="preserve">1,01 </t>
    </r>
    <r>
      <rPr>
        <sz val="11"/>
        <color rgb="FF333333"/>
        <rFont val="Times New Roman"/>
        <family val="1"/>
        <charset val="204"/>
      </rPr>
      <t>тыс. Гкал</t>
    </r>
  </si>
  <si>
    <r>
      <t>11,8 тыс. м</t>
    </r>
    <r>
      <rPr>
        <vertAlign val="superscript"/>
        <sz val="11"/>
        <color rgb="FF000000"/>
        <rFont val="Times New Roman"/>
        <family val="1"/>
        <charset val="204"/>
      </rPr>
      <t>3</t>
    </r>
  </si>
  <si>
    <r>
      <t xml:space="preserve">73,92  </t>
    </r>
    <r>
      <rPr>
        <sz val="11"/>
        <color rgb="FF333333"/>
        <rFont val="Times New Roman"/>
        <family val="1"/>
        <charset val="204"/>
      </rPr>
      <t>тыс. руб</t>
    </r>
  </si>
  <si>
    <r>
      <t xml:space="preserve">0,6425 </t>
    </r>
    <r>
      <rPr>
        <sz val="11"/>
        <color rgb="FF333333"/>
        <rFont val="Times New Roman"/>
        <family val="1"/>
        <charset val="204"/>
      </rPr>
      <t>тыс. Гкал</t>
    </r>
  </si>
  <si>
    <r>
      <t xml:space="preserve">1169,065 </t>
    </r>
    <r>
      <rPr>
        <sz val="11"/>
        <color rgb="FF333333"/>
        <rFont val="Times New Roman"/>
        <family val="1"/>
        <charset val="204"/>
      </rPr>
      <t>тыс. руб</t>
    </r>
  </si>
  <si>
    <r>
      <t xml:space="preserve">1052,41 </t>
    </r>
    <r>
      <rPr>
        <sz val="11"/>
        <color rgb="FF333333"/>
        <rFont val="Times New Roman"/>
        <family val="1"/>
        <charset val="204"/>
      </rPr>
      <t>тыс. руб</t>
    </r>
  </si>
  <si>
    <r>
      <t xml:space="preserve">1183,9 </t>
    </r>
    <r>
      <rPr>
        <sz val="11"/>
        <color rgb="FF333333"/>
        <rFont val="Times New Roman"/>
        <family val="1"/>
        <charset val="204"/>
      </rPr>
      <t>тыс. руб</t>
    </r>
  </si>
  <si>
    <r>
      <t xml:space="preserve">84 </t>
    </r>
    <r>
      <rPr>
        <sz val="11"/>
        <color rgb="FF333333"/>
        <rFont val="Times New Roman"/>
        <family val="1"/>
        <charset val="204"/>
      </rPr>
      <t>тыс. руб</t>
    </r>
  </si>
  <si>
    <r>
      <t xml:space="preserve">369,95 </t>
    </r>
    <r>
      <rPr>
        <sz val="11"/>
        <color rgb="FF333333"/>
        <rFont val="Times New Roman"/>
        <family val="1"/>
        <charset val="204"/>
      </rPr>
      <t>тыс. руб</t>
    </r>
  </si>
  <si>
    <r>
      <t xml:space="preserve">101,55 </t>
    </r>
    <r>
      <rPr>
        <sz val="11"/>
        <color rgb="FF333333"/>
        <rFont val="Times New Roman"/>
        <family val="1"/>
        <charset val="204"/>
      </rPr>
      <t>тыс. руб</t>
    </r>
  </si>
  <si>
    <r>
      <t xml:space="preserve">470,4 </t>
    </r>
    <r>
      <rPr>
        <sz val="11"/>
        <color rgb="FF333333"/>
        <rFont val="Times New Roman"/>
        <family val="1"/>
        <charset val="204"/>
      </rPr>
      <t>тыс. руб</t>
    </r>
  </si>
  <si>
    <r>
      <t xml:space="preserve">2431,93 </t>
    </r>
    <r>
      <rPr>
        <sz val="11"/>
        <color rgb="FF333333"/>
        <rFont val="Times New Roman"/>
        <family val="1"/>
        <charset val="204"/>
      </rPr>
      <t>тыс. руб</t>
    </r>
  </si>
  <si>
    <r>
      <t>32938,41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333333"/>
        <rFont val="Times New Roman"/>
        <family val="1"/>
        <charset val="204"/>
      </rPr>
      <t>тыс. руб</t>
    </r>
  </si>
  <si>
    <r>
      <t xml:space="preserve">24774,12 </t>
    </r>
    <r>
      <rPr>
        <sz val="11"/>
        <color rgb="FF333333"/>
        <rFont val="Times New Roman"/>
        <family val="1"/>
        <charset val="204"/>
      </rPr>
      <t>тыс. руб</t>
    </r>
  </si>
  <si>
    <r>
      <t>тыс. м</t>
    </r>
    <r>
      <rPr>
        <b/>
        <vertAlign val="superscript"/>
        <sz val="11"/>
        <color rgb="FF000000"/>
        <rFont val="Times New Roman"/>
        <family val="1"/>
        <charset val="204"/>
      </rPr>
      <t>3</t>
    </r>
  </si>
  <si>
    <r>
      <t xml:space="preserve">Газ </t>
    </r>
    <r>
      <rPr>
        <sz val="11"/>
        <color rgb="FF000000"/>
        <rFont val="Times New Roman"/>
        <family val="1"/>
        <charset val="204"/>
      </rPr>
      <t>тыс. м</t>
    </r>
    <r>
      <rPr>
        <vertAlign val="superscript"/>
        <sz val="11"/>
        <color rgb="FF000000"/>
        <rFont val="Times New Roman"/>
        <family val="1"/>
        <charset val="204"/>
      </rPr>
      <t>3</t>
    </r>
  </si>
  <si>
    <t>Информационно-аналитическое обеспечение государственной политики в области повышения энергетической эффективности и энергосбережения с целью сбора, классификации, учета, контроля и распространения информации в данной сфере</t>
  </si>
  <si>
    <t>Ежегодное составление, оформление и анализ топливно-энергетических балансов, а также единых методологических основ формирования текущих, ретроспективных и перспективных топливно-энергетических балансов и основных индикаторов, демонстрирующих эффективность использования топливно-энергетических ресурсов</t>
  </si>
  <si>
    <t>Администрация ЗАТО Видяево, организации, осуществляющие регулируемые виды деятельности</t>
  </si>
  <si>
    <t>Мероприятия по осуществлению контроля органов власти МО по учету в инвестиционных программах мер по энергосбережению и повышению энергетической эффективности</t>
  </si>
  <si>
    <t>Муниципальные учреждения</t>
  </si>
  <si>
    <t>Содействие заключению энергосервисных договоров и привлечению частных инвестиций в целях их реализации</t>
  </si>
  <si>
    <t>Создание системы контроля и мониторинга за реализацией энергосервисных контрактов</t>
  </si>
  <si>
    <t>Разработка технико-экономических обоснований в целях внедрения энергосберегающих технологий для привлечения внебюджетного финансирования</t>
  </si>
  <si>
    <t>Мероприятия по осуществлению контроля за выполнением Программы «Энергосбережение и повышение энергетической эффективности» по жилищному фонду ЗАТО Видяево</t>
  </si>
  <si>
    <t>Разработка и проведение мероприятий, обеспечивающих распространение информации об установленных законодательством об энергосбережении и повышении энергетической эффективности требованиях, предъявляемых к лицам, ответственным за содержание многоквартирных домов, информирование жителей о возможных типовых решениях повышения энергетической эффективности и энергосбережения (использование энергосберегающих ламп, приборов учета, более экономичных бытовых приборов, утепление и т.д.), пропаганду реализации мер, направленных на энергосбережение (создание и ведение агитационных стендов, пропаганда через средства массовой информации)</t>
  </si>
  <si>
    <t>Размещение на фасадах жилых домов указателей классов энергетической эффективности</t>
  </si>
  <si>
    <t>Проведение энергетического аудита объектов коммунальной инфраструктуры</t>
  </si>
  <si>
    <t>Анализ предоставления качества услуг электро-, тепло-, газо- и водоснабжения организациями, осуществляющими регулируемые виды деятельности</t>
  </si>
  <si>
    <t>Оценка аварийности и потерь в тепловых, электрических и водопроводных сетях</t>
  </si>
  <si>
    <t>Организация обучения специалистов в области энергосбережения и энергетической эффективности</t>
  </si>
  <si>
    <t>Оптимизация режимов работы энергоисточников и их установленной мощности с учетом корректировок схем энергоснабжения, местных условий и видов топлива</t>
  </si>
  <si>
    <t>Инвестиционная составляющая тарифов</t>
  </si>
  <si>
    <t>Координация мероприятий по энергосбережению и повышению энергетической эффективности и контроль за их проведением бюджетными учреждениями, муниципальными унитарными предприятиями ЗАТО Видяево</t>
  </si>
  <si>
    <t xml:space="preserve">Инвестиционная составляющая тарифов </t>
  </si>
  <si>
    <t>Приложение № 2</t>
  </si>
  <si>
    <t>Утепление окон и дверей</t>
  </si>
  <si>
    <t>0,289 тыс. Гкал</t>
  </si>
  <si>
    <r>
      <t xml:space="preserve">524,94 </t>
    </r>
    <r>
      <rPr>
        <sz val="12"/>
        <color rgb="FF333333"/>
        <rFont val="Times New Roman"/>
        <family val="1"/>
        <charset val="204"/>
      </rPr>
      <t>тыс. руб.</t>
    </r>
  </si>
  <si>
    <t>Установка доводчиков на входные двери</t>
  </si>
  <si>
    <t>2.1.11.</t>
  </si>
  <si>
    <t>2.1.12.</t>
  </si>
  <si>
    <t>157,5 тыс.кВт×ч</t>
  </si>
  <si>
    <r>
      <t xml:space="preserve">441 </t>
    </r>
    <r>
      <rPr>
        <sz val="12"/>
        <color rgb="FF333333"/>
        <rFont val="Times New Roman"/>
        <family val="1"/>
        <charset val="204"/>
      </rPr>
      <t>тыс. руб</t>
    </r>
  </si>
  <si>
    <t>Установка датчиков присутствия и освещённости прямоугольной зоны обнаружения в коридорах и лестничных площадках</t>
  </si>
  <si>
    <t>Установка датчика присутствия и освещённости в подсобных помещениях</t>
  </si>
  <si>
    <t>31,5 тыс.кВт×ч</t>
  </si>
  <si>
    <r>
      <t xml:space="preserve">88,2 </t>
    </r>
    <r>
      <rPr>
        <sz val="12"/>
        <color rgb="FF333333"/>
        <rFont val="Times New Roman"/>
        <family val="1"/>
        <charset val="204"/>
      </rPr>
      <t>тыс. руб</t>
    </r>
  </si>
  <si>
    <t>1435,95 тыс.кВт×ч</t>
  </si>
  <si>
    <r>
      <t xml:space="preserve">4020,66 </t>
    </r>
    <r>
      <rPr>
        <sz val="12"/>
        <color rgb="FF333333"/>
        <rFont val="Times New Roman"/>
        <family val="1"/>
        <charset val="204"/>
      </rPr>
      <t>тыс. руб</t>
    </r>
  </si>
  <si>
    <t xml:space="preserve">Бюджетные источники (местный и областной бюджеты)
Внебюджетные источники (экономия от внедрения энергосберегающих мероприятий)
</t>
  </si>
  <si>
    <t>Замена старых светильников на новые  энергоэффективные при одновременном снижении высоты подвеса</t>
  </si>
  <si>
    <t>Установка датчиков присутствия в тёмных коридорах и комнатах без окон</t>
  </si>
  <si>
    <t>18 тыс.кВт×ч</t>
  </si>
  <si>
    <r>
      <t xml:space="preserve">50,4 </t>
    </r>
    <r>
      <rPr>
        <sz val="12"/>
        <color rgb="FF333333"/>
        <rFont val="Times New Roman"/>
        <family val="1"/>
        <charset val="204"/>
      </rPr>
      <t>тыс. руб</t>
    </r>
  </si>
  <si>
    <t>2.1.13.</t>
  </si>
  <si>
    <t>2.1.14.</t>
  </si>
  <si>
    <t>2.1.15.</t>
  </si>
  <si>
    <t>2.1.16.</t>
  </si>
  <si>
    <t>2.3.4.</t>
  </si>
  <si>
    <t>Инвестиционная составляющая тарифов энергоснабжающих организаций</t>
  </si>
  <si>
    <t>Развитие системы учета потребления сжиженного газа</t>
  </si>
  <si>
    <r>
      <t>4,5 тыс. м</t>
    </r>
    <r>
      <rPr>
        <vertAlign val="superscript"/>
        <sz val="12"/>
        <color rgb="FF000000"/>
        <rFont val="Times New Roman"/>
        <family val="1"/>
        <charset val="204"/>
      </rPr>
      <t>3</t>
    </r>
  </si>
  <si>
    <t>488,25 тыс. руб.</t>
  </si>
  <si>
    <t>Администрация ЗАТО Видяево, МБУ УМС СЗ ЗАТО Видяево</t>
  </si>
  <si>
    <t>МБУ УМС СЗ ЗАТО Видяево</t>
  </si>
  <si>
    <t>МУПП ЖКХ</t>
  </si>
  <si>
    <t>Энергоаудиторская организация (заказчик работ - МБУ УМС СЗ ЗАТО Видяево (530,0 тыс.рублей), МБДОУ №1 ЗАТО Видяево (70 тыс. рублей),МБДОУ №2 ЗАТО Видяево (70 тыс.рублей)</t>
  </si>
  <si>
    <t>от "___" ___________ 2012 г. № ____</t>
  </si>
  <si>
    <t xml:space="preserve">к постановлению Администрации ЗАТО Видяево </t>
  </si>
  <si>
    <t>Обеспечение завершения оснащения зданий, используемых для размещения органов местного самоуправления, учреждений, финансируемых за счет средств бюджета ЗАТО Видяево, приборами учета тепловой энергии и ГВС</t>
  </si>
  <si>
    <t>Бюджетные источники (областной бюджет)</t>
  </si>
  <si>
    <t>местный бюджет</t>
  </si>
  <si>
    <t xml:space="preserve">областной бюджет </t>
  </si>
  <si>
    <t>от "29" мая 2012 г. № 319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</si>
</sst>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i/>
      <u/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u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1"/>
      <color rgb="FF252525"/>
      <name val="Times New Roman"/>
      <family val="1"/>
      <charset val="204"/>
    </font>
    <font>
      <vertAlign val="superscript"/>
      <sz val="11"/>
      <color rgb="FF000000"/>
      <name val="Times New Roman"/>
      <family val="1"/>
      <charset val="204"/>
    </font>
    <font>
      <b/>
      <vertAlign val="superscript"/>
      <sz val="11"/>
      <color rgb="FF000000"/>
      <name val="Times New Roman"/>
      <family val="1"/>
      <charset val="204"/>
    </font>
    <font>
      <sz val="12"/>
      <color rgb="FF252525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3" fillId="0" borderId="0" xfId="0" applyFont="1"/>
    <xf numFmtId="0" fontId="0" fillId="0" borderId="0" xfId="0" applyFill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wrapText="1"/>
    </xf>
    <xf numFmtId="4" fontId="7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wrapText="1"/>
    </xf>
    <xf numFmtId="4" fontId="10" fillId="0" borderId="1" xfId="0" applyNumberFormat="1" applyFont="1" applyBorder="1" applyAlignment="1">
      <alignment horizontal="right"/>
    </xf>
    <xf numFmtId="4" fontId="1" fillId="0" borderId="1" xfId="0" applyNumberFormat="1" applyFont="1" applyBorder="1"/>
    <xf numFmtId="4" fontId="7" fillId="0" borderId="1" xfId="0" applyNumberFormat="1" applyFont="1" applyBorder="1" applyAlignment="1">
      <alignment horizontal="right"/>
    </xf>
    <xf numFmtId="4" fontId="9" fillId="0" borderId="1" xfId="0" applyNumberFormat="1" applyFont="1" applyFill="1" applyBorder="1" applyAlignment="1">
      <alignment horizontal="right"/>
    </xf>
    <xf numFmtId="4" fontId="11" fillId="0" borderId="1" xfId="0" applyNumberFormat="1" applyFont="1" applyFill="1" applyBorder="1" applyAlignment="1">
      <alignment horizontal="right"/>
    </xf>
    <xf numFmtId="4" fontId="8" fillId="0" borderId="1" xfId="0" applyNumberFormat="1" applyFont="1" applyFill="1" applyBorder="1" applyAlignment="1">
      <alignment horizontal="right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4" fontId="15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right" vertical="center" wrapText="1"/>
    </xf>
    <xf numFmtId="0" fontId="14" fillId="0" borderId="1" xfId="0" applyFont="1" applyBorder="1" applyAlignment="1">
      <alignment vertical="center" wrapText="1"/>
    </xf>
    <xf numFmtId="4" fontId="14" fillId="0" borderId="1" xfId="0" applyNumberFormat="1" applyFont="1" applyBorder="1" applyAlignment="1">
      <alignment horizontal="right" vertical="center" wrapText="1"/>
    </xf>
    <xf numFmtId="0" fontId="17" fillId="0" borderId="1" xfId="0" applyFont="1" applyBorder="1" applyAlignment="1">
      <alignment horizontal="right" vertical="center" wrapText="1"/>
    </xf>
    <xf numFmtId="0" fontId="15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right" vertical="center" wrapText="1"/>
    </xf>
    <xf numFmtId="0" fontId="17" fillId="2" borderId="1" xfId="0" applyFont="1" applyFill="1" applyBorder="1" applyAlignment="1">
      <alignment horizontal="right" vertical="center" wrapText="1"/>
    </xf>
    <xf numFmtId="0" fontId="0" fillId="2" borderId="0" xfId="0" applyFill="1"/>
    <xf numFmtId="0" fontId="17" fillId="2" borderId="1" xfId="0" applyFont="1" applyFill="1" applyBorder="1" applyAlignment="1">
      <alignment horizontal="right" vertical="center"/>
    </xf>
    <xf numFmtId="4" fontId="15" fillId="2" borderId="1" xfId="0" applyNumberFormat="1" applyFont="1" applyFill="1" applyBorder="1" applyAlignment="1">
      <alignment horizontal="right" vertical="center" wrapText="1"/>
    </xf>
    <xf numFmtId="0" fontId="14" fillId="0" borderId="1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vertical="center" wrapText="1"/>
    </xf>
    <xf numFmtId="4" fontId="14" fillId="2" borderId="1" xfId="0" applyNumberFormat="1" applyFont="1" applyFill="1" applyBorder="1" applyAlignment="1">
      <alignment horizontal="right" vertical="center" wrapText="1"/>
    </xf>
    <xf numFmtId="0" fontId="14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4" fontId="8" fillId="0" borderId="2" xfId="0" applyNumberFormat="1" applyFont="1" applyFill="1" applyBorder="1" applyAlignment="1">
      <alignment horizontal="right"/>
    </xf>
    <xf numFmtId="0" fontId="0" fillId="0" borderId="3" xfId="0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" fontId="14" fillId="0" borderId="1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/>
    <xf numFmtId="0" fontId="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14" fillId="2" borderId="1" xfId="0" applyNumberFormat="1" applyFont="1" applyFill="1" applyBorder="1" applyAlignment="1">
      <alignment horizontal="right" vertical="center" wrapText="1"/>
    </xf>
    <xf numFmtId="0" fontId="0" fillId="2" borderId="1" xfId="0" applyFill="1" applyBorder="1" applyAlignment="1">
      <alignment horizontal="right" vertical="center" wrapText="1"/>
    </xf>
    <xf numFmtId="0" fontId="0" fillId="0" borderId="0" xfId="0" applyAlignment="1"/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topLeftCell="A25" workbookViewId="0">
      <selection activeCell="A3" sqref="A3:G3"/>
    </sheetView>
  </sheetViews>
  <sheetFormatPr defaultRowHeight="15"/>
  <cols>
    <col min="1" max="1" width="47.5703125" customWidth="1"/>
    <col min="2" max="2" width="13.28515625" customWidth="1"/>
    <col min="3" max="3" width="11.85546875" customWidth="1"/>
    <col min="4" max="4" width="12.85546875" customWidth="1"/>
    <col min="5" max="5" width="13.7109375" customWidth="1"/>
    <col min="6" max="6" width="14.140625" customWidth="1"/>
    <col min="7" max="7" width="17.28515625" customWidth="1"/>
  </cols>
  <sheetData>
    <row r="1" spans="1:7" ht="18.75">
      <c r="A1" s="46" t="s">
        <v>175</v>
      </c>
      <c r="B1" s="46"/>
      <c r="C1" s="46"/>
      <c r="D1" s="46"/>
      <c r="E1" s="46"/>
      <c r="F1" s="46"/>
      <c r="G1" s="46"/>
    </row>
    <row r="2" spans="1:7" ht="18.75">
      <c r="A2" s="46" t="s">
        <v>248</v>
      </c>
      <c r="B2" s="46"/>
      <c r="C2" s="46"/>
      <c r="D2" s="46"/>
      <c r="E2" s="46"/>
      <c r="F2" s="46"/>
      <c r="G2" s="46"/>
    </row>
    <row r="3" spans="1:7" ht="18.75">
      <c r="A3" s="46" t="s">
        <v>253</v>
      </c>
      <c r="B3" s="46"/>
      <c r="C3" s="46"/>
      <c r="D3" s="46"/>
      <c r="E3" s="46"/>
      <c r="F3" s="46"/>
      <c r="G3" s="46"/>
    </row>
    <row r="4" spans="1:7" ht="18.75">
      <c r="A4" s="2"/>
      <c r="B4" s="2"/>
      <c r="C4" s="2"/>
      <c r="D4" s="2"/>
      <c r="E4" s="2"/>
      <c r="F4" s="2"/>
      <c r="G4" s="2"/>
    </row>
    <row r="5" spans="1:7" ht="24" customHeight="1">
      <c r="A5" s="47" t="s">
        <v>69</v>
      </c>
      <c r="B5" s="48"/>
      <c r="C5" s="48"/>
      <c r="D5" s="48"/>
      <c r="E5" s="48"/>
      <c r="F5" s="48"/>
      <c r="G5" s="48"/>
    </row>
    <row r="6" spans="1:7" ht="36" customHeight="1">
      <c r="A6" s="49" t="s">
        <v>70</v>
      </c>
      <c r="B6" s="50" t="s">
        <v>71</v>
      </c>
      <c r="C6" s="50"/>
      <c r="D6" s="50"/>
      <c r="E6" s="50"/>
      <c r="F6" s="50"/>
      <c r="G6" s="50" t="s">
        <v>72</v>
      </c>
    </row>
    <row r="7" spans="1:7" ht="15.75">
      <c r="A7" s="49"/>
      <c r="B7" s="4" t="s">
        <v>73</v>
      </c>
      <c r="C7" s="4" t="s">
        <v>74</v>
      </c>
      <c r="D7" s="4" t="s">
        <v>75</v>
      </c>
      <c r="E7" s="4" t="s">
        <v>76</v>
      </c>
      <c r="F7" s="4" t="s">
        <v>77</v>
      </c>
      <c r="G7" s="50"/>
    </row>
    <row r="8" spans="1:7" s="3" customFormat="1" ht="31.5">
      <c r="A8" s="5" t="s">
        <v>78</v>
      </c>
      <c r="B8" s="6">
        <f>B10+B13</f>
        <v>2059.58</v>
      </c>
      <c r="C8" s="6">
        <f t="shared" ref="C8:F8" si="0">C10+C13</f>
        <v>7442.32</v>
      </c>
      <c r="D8" s="6">
        <f t="shared" si="0"/>
        <v>15170.2</v>
      </c>
      <c r="E8" s="6">
        <f t="shared" si="0"/>
        <v>13069.08</v>
      </c>
      <c r="F8" s="6">
        <f t="shared" si="0"/>
        <v>20471.809999999998</v>
      </c>
      <c r="G8" s="7">
        <f>SUM(B8:F8)</f>
        <v>58212.99</v>
      </c>
    </row>
    <row r="9" spans="1:7" ht="15.75">
      <c r="A9" s="8" t="s">
        <v>79</v>
      </c>
      <c r="B9" s="16"/>
      <c r="C9" s="16"/>
      <c r="D9" s="16"/>
      <c r="E9" s="16"/>
      <c r="F9" s="16"/>
      <c r="G9" s="16"/>
    </row>
    <row r="10" spans="1:7" ht="15.75">
      <c r="A10" s="9" t="s">
        <v>80</v>
      </c>
      <c r="B10" s="10">
        <f>B11+B12</f>
        <v>1699.58</v>
      </c>
      <c r="C10" s="10">
        <f t="shared" ref="C10:F10" si="1">C11+C12</f>
        <v>7342.32</v>
      </c>
      <c r="D10" s="10">
        <f t="shared" si="1"/>
        <v>7980.2</v>
      </c>
      <c r="E10" s="10">
        <f t="shared" si="1"/>
        <v>3429.08</v>
      </c>
      <c r="F10" s="10">
        <f t="shared" si="1"/>
        <v>2308.7600000000002</v>
      </c>
      <c r="G10" s="7">
        <f t="shared" ref="G10:G19" si="2">SUM(B10:F10)</f>
        <v>22759.940000000002</v>
      </c>
    </row>
    <row r="11" spans="1:7" ht="15.75">
      <c r="A11" s="11" t="s">
        <v>81</v>
      </c>
      <c r="B11" s="12">
        <f>'Переч меропр'!D105</f>
        <v>441.89</v>
      </c>
      <c r="C11" s="17">
        <f>'Переч меропр'!E105</f>
        <v>2500.8199999999997</v>
      </c>
      <c r="D11" s="17">
        <f>'Переч меропр'!F105</f>
        <v>2287.8999999999996</v>
      </c>
      <c r="E11" s="17">
        <f>'Переч меропр'!G105</f>
        <v>1555.37</v>
      </c>
      <c r="F11" s="17">
        <f>'Переч меропр'!H105</f>
        <v>1178.48</v>
      </c>
      <c r="G11" s="20">
        <f t="shared" si="2"/>
        <v>7964.4599999999991</v>
      </c>
    </row>
    <row r="12" spans="1:7" ht="15.75">
      <c r="A12" s="11" t="s">
        <v>82</v>
      </c>
      <c r="B12" s="12">
        <f>'Переч меропр'!D106</f>
        <v>1257.69</v>
      </c>
      <c r="C12" s="17">
        <f>'Переч меропр'!E106</f>
        <v>4841.5</v>
      </c>
      <c r="D12" s="17">
        <f>'Переч меропр'!F106</f>
        <v>5692.3</v>
      </c>
      <c r="E12" s="17">
        <f>'Переч меропр'!G106</f>
        <v>1873.71</v>
      </c>
      <c r="F12" s="17">
        <f>'Переч меропр'!H106</f>
        <v>1130.28</v>
      </c>
      <c r="G12" s="20">
        <f t="shared" si="2"/>
        <v>14795.480000000001</v>
      </c>
    </row>
    <row r="13" spans="1:7" ht="31.5">
      <c r="A13" s="9" t="s">
        <v>83</v>
      </c>
      <c r="B13" s="10">
        <f>B14+B20</f>
        <v>360</v>
      </c>
      <c r="C13" s="10">
        <f t="shared" ref="C13:F13" si="3">C14+C20</f>
        <v>100</v>
      </c>
      <c r="D13" s="10">
        <f t="shared" si="3"/>
        <v>7190</v>
      </c>
      <c r="E13" s="10">
        <f t="shared" si="3"/>
        <v>9640</v>
      </c>
      <c r="F13" s="10">
        <f t="shared" si="3"/>
        <v>18163.05</v>
      </c>
      <c r="G13" s="7">
        <f t="shared" si="2"/>
        <v>35453.050000000003</v>
      </c>
    </row>
    <row r="14" spans="1:7" ht="47.25">
      <c r="A14" s="11" t="s">
        <v>84</v>
      </c>
      <c r="B14" s="53">
        <f>B16+B19</f>
        <v>360</v>
      </c>
      <c r="C14" s="53">
        <f t="shared" ref="C14:F14" si="4">C16+C19</f>
        <v>100</v>
      </c>
      <c r="D14" s="53">
        <f t="shared" si="4"/>
        <v>7190</v>
      </c>
      <c r="E14" s="53">
        <f t="shared" si="4"/>
        <v>9640</v>
      </c>
      <c r="F14" s="53">
        <f t="shared" si="4"/>
        <v>17890</v>
      </c>
      <c r="G14" s="51">
        <f t="shared" si="2"/>
        <v>35180</v>
      </c>
    </row>
    <row r="15" spans="1:7" ht="15.75">
      <c r="A15" s="11" t="s">
        <v>79</v>
      </c>
      <c r="B15" s="53"/>
      <c r="C15" s="53"/>
      <c r="D15" s="53"/>
      <c r="E15" s="53"/>
      <c r="F15" s="53"/>
      <c r="G15" s="52"/>
    </row>
    <row r="16" spans="1:7" ht="31.5">
      <c r="A16" s="8" t="s">
        <v>85</v>
      </c>
      <c r="B16" s="13">
        <f>B17+B18</f>
        <v>240</v>
      </c>
      <c r="C16" s="13">
        <f t="shared" ref="C16:F16" si="5">C17+C18</f>
        <v>100</v>
      </c>
      <c r="D16" s="13">
        <f t="shared" si="5"/>
        <v>7190</v>
      </c>
      <c r="E16" s="13">
        <f t="shared" si="5"/>
        <v>4040</v>
      </c>
      <c r="F16" s="13">
        <f t="shared" si="5"/>
        <v>10440</v>
      </c>
      <c r="G16" s="18">
        <f t="shared" si="2"/>
        <v>22010</v>
      </c>
    </row>
    <row r="17" spans="1:7" ht="63">
      <c r="A17" s="14" t="s">
        <v>86</v>
      </c>
      <c r="B17" s="15">
        <f>'Переч меропр'!D108</f>
        <v>240</v>
      </c>
      <c r="C17" s="15">
        <f>'Переч меропр'!E108</f>
        <v>100</v>
      </c>
      <c r="D17" s="15">
        <f>'Переч меропр'!F108</f>
        <v>4590</v>
      </c>
      <c r="E17" s="15">
        <f>'Переч меропр'!G108</f>
        <v>4040</v>
      </c>
      <c r="F17" s="15">
        <f>'Переч меропр'!H108</f>
        <v>10440</v>
      </c>
      <c r="G17" s="19">
        <f t="shared" si="2"/>
        <v>19410</v>
      </c>
    </row>
    <row r="18" spans="1:7" ht="47.25">
      <c r="A18" s="14" t="s">
        <v>87</v>
      </c>
      <c r="B18" s="15">
        <f>'Переч меропр'!D109</f>
        <v>0</v>
      </c>
      <c r="C18" s="15">
        <f>'Переч меропр'!E109</f>
        <v>0</v>
      </c>
      <c r="D18" s="15">
        <f>'Переч меропр'!F109</f>
        <v>2600</v>
      </c>
      <c r="E18" s="15">
        <f>'Переч меропр'!G109</f>
        <v>0</v>
      </c>
      <c r="F18" s="15">
        <f>'Переч меропр'!H109</f>
        <v>0</v>
      </c>
      <c r="G18" s="19">
        <f t="shared" si="2"/>
        <v>2600</v>
      </c>
    </row>
    <row r="19" spans="1:7" ht="31.5">
      <c r="A19" s="8" t="s">
        <v>88</v>
      </c>
      <c r="B19" s="13">
        <f>'Переч меропр'!D110</f>
        <v>120</v>
      </c>
      <c r="C19" s="13">
        <f>'Переч меропр'!E110</f>
        <v>0</v>
      </c>
      <c r="D19" s="13">
        <f>'Переч меропр'!F110</f>
        <v>0</v>
      </c>
      <c r="E19" s="13">
        <f>'Переч меропр'!G110</f>
        <v>5600</v>
      </c>
      <c r="F19" s="13">
        <f>'Переч меропр'!H110</f>
        <v>7450</v>
      </c>
      <c r="G19" s="18">
        <f t="shared" si="2"/>
        <v>13170</v>
      </c>
    </row>
    <row r="20" spans="1:7" ht="78.75">
      <c r="A20" s="11" t="s">
        <v>89</v>
      </c>
      <c r="B20" s="12">
        <f>'Переч меропр'!D111</f>
        <v>0</v>
      </c>
      <c r="C20" s="17">
        <f>'Переч меропр'!E111</f>
        <v>0</v>
      </c>
      <c r="D20" s="17">
        <f>'Переч меропр'!F111</f>
        <v>0</v>
      </c>
      <c r="E20" s="17">
        <f>'Переч меропр'!G111</f>
        <v>0</v>
      </c>
      <c r="F20" s="17">
        <f>'Переч меропр'!H111</f>
        <v>273.05</v>
      </c>
      <c r="G20" s="20">
        <f>SUM(B20:F20)</f>
        <v>273.05</v>
      </c>
    </row>
    <row r="21" spans="1:7" ht="15.75">
      <c r="A21" s="1"/>
      <c r="B21" s="1"/>
      <c r="C21" s="1"/>
      <c r="D21" s="1"/>
      <c r="E21" s="1"/>
      <c r="F21" s="1"/>
      <c r="G21" s="1"/>
    </row>
  </sheetData>
  <mergeCells count="13">
    <mergeCell ref="G14:G15"/>
    <mergeCell ref="B14:B15"/>
    <mergeCell ref="C14:C15"/>
    <mergeCell ref="D14:D15"/>
    <mergeCell ref="E14:E15"/>
    <mergeCell ref="F14:F15"/>
    <mergeCell ref="A1:G1"/>
    <mergeCell ref="A2:G2"/>
    <mergeCell ref="A3:G3"/>
    <mergeCell ref="A5:G5"/>
    <mergeCell ref="A6:A7"/>
    <mergeCell ref="B6:F6"/>
    <mergeCell ref="G6:G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6"/>
  <sheetViews>
    <sheetView topLeftCell="A9" zoomScale="80" zoomScaleNormal="80" workbookViewId="0">
      <pane ySplit="810" topLeftCell="A77" activePane="bottomLeft"/>
      <selection activeCell="G14" sqref="G14"/>
      <selection pane="bottomLeft" activeCell="G98" sqref="G98:G99"/>
    </sheetView>
  </sheetViews>
  <sheetFormatPr defaultRowHeight="15"/>
  <cols>
    <col min="1" max="1" width="7.85546875" customWidth="1"/>
    <col min="2" max="2" width="53.7109375" customWidth="1"/>
    <col min="3" max="3" width="13.42578125" customWidth="1"/>
    <col min="5" max="5" width="10.42578125" customWidth="1"/>
    <col min="6" max="6" width="10.7109375" customWidth="1"/>
    <col min="7" max="7" width="10.85546875" customWidth="1"/>
    <col min="8" max="8" width="11.42578125" customWidth="1"/>
    <col min="9" max="9" width="19.140625" customWidth="1"/>
    <col min="10" max="10" width="16.28515625" customWidth="1"/>
    <col min="11" max="11" width="13.7109375" customWidth="1"/>
    <col min="12" max="12" width="10.5703125" customWidth="1"/>
    <col min="13" max="13" width="10.85546875" customWidth="1"/>
    <col min="14" max="14" width="10.28515625" customWidth="1"/>
    <col min="15" max="16" width="10.42578125" customWidth="1"/>
  </cols>
  <sheetData>
    <row r="1" spans="1:16" ht="18.75">
      <c r="A1" s="46" t="s">
        <v>214</v>
      </c>
      <c r="B1" s="46"/>
      <c r="C1" s="46"/>
      <c r="D1" s="46"/>
      <c r="E1" s="46"/>
      <c r="F1" s="46"/>
      <c r="G1" s="46"/>
      <c r="H1" s="67"/>
      <c r="I1" s="67"/>
      <c r="J1" s="67"/>
      <c r="K1" s="67"/>
      <c r="L1" s="67"/>
      <c r="M1" s="67"/>
      <c r="N1" s="67"/>
      <c r="O1" s="67"/>
      <c r="P1" s="67"/>
    </row>
    <row r="2" spans="1:16" ht="18.75">
      <c r="A2" s="46" t="s">
        <v>248</v>
      </c>
      <c r="B2" s="46"/>
      <c r="C2" s="46"/>
      <c r="D2" s="46"/>
      <c r="E2" s="46"/>
      <c r="F2" s="46"/>
      <c r="G2" s="46"/>
      <c r="H2" s="67"/>
      <c r="I2" s="67"/>
      <c r="J2" s="67"/>
      <c r="K2" s="67"/>
      <c r="L2" s="67"/>
      <c r="M2" s="67"/>
      <c r="N2" s="67"/>
      <c r="O2" s="67"/>
      <c r="P2" s="67"/>
    </row>
    <row r="3" spans="1:16" ht="18.75">
      <c r="A3" s="46" t="s">
        <v>247</v>
      </c>
      <c r="B3" s="46"/>
      <c r="C3" s="46"/>
      <c r="D3" s="46"/>
      <c r="E3" s="46"/>
      <c r="F3" s="46"/>
      <c r="G3" s="46"/>
      <c r="H3" s="67"/>
      <c r="I3" s="67"/>
      <c r="J3" s="67"/>
      <c r="K3" s="67"/>
      <c r="L3" s="67"/>
      <c r="M3" s="67"/>
      <c r="N3" s="67"/>
      <c r="O3" s="67"/>
      <c r="P3" s="67"/>
    </row>
    <row r="5" spans="1:16" ht="24.75" customHeight="1">
      <c r="A5" s="60" t="s">
        <v>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1:16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21" customHeight="1">
      <c r="A7" s="55" t="s">
        <v>1</v>
      </c>
      <c r="B7" s="55" t="s">
        <v>2</v>
      </c>
      <c r="C7" s="55" t="s">
        <v>3</v>
      </c>
      <c r="D7" s="55"/>
      <c r="E7" s="55"/>
      <c r="F7" s="55"/>
      <c r="G7" s="55"/>
      <c r="H7" s="55"/>
      <c r="I7" s="55" t="s">
        <v>4</v>
      </c>
      <c r="J7" s="55" t="s">
        <v>5</v>
      </c>
      <c r="K7" s="55" t="s">
        <v>90</v>
      </c>
      <c r="L7" s="55"/>
      <c r="M7" s="55"/>
      <c r="N7" s="55"/>
      <c r="O7" s="55"/>
      <c r="P7" s="55"/>
    </row>
    <row r="8" spans="1:16" ht="17.25" customHeight="1">
      <c r="A8" s="55"/>
      <c r="B8" s="55"/>
      <c r="C8" s="55" t="s">
        <v>6</v>
      </c>
      <c r="D8" s="55" t="s">
        <v>7</v>
      </c>
      <c r="E8" s="55"/>
      <c r="F8" s="55"/>
      <c r="G8" s="55"/>
      <c r="H8" s="55"/>
      <c r="I8" s="55"/>
      <c r="J8" s="55"/>
      <c r="K8" s="55" t="s">
        <v>91</v>
      </c>
      <c r="L8" s="55" t="s">
        <v>7</v>
      </c>
      <c r="M8" s="55"/>
      <c r="N8" s="55"/>
      <c r="O8" s="55"/>
      <c r="P8" s="55"/>
    </row>
    <row r="9" spans="1:16" ht="45" customHeight="1">
      <c r="A9" s="55"/>
      <c r="B9" s="55"/>
      <c r="C9" s="55"/>
      <c r="D9" s="21" t="s">
        <v>8</v>
      </c>
      <c r="E9" s="21" t="s">
        <v>92</v>
      </c>
      <c r="F9" s="21" t="s">
        <v>10</v>
      </c>
      <c r="G9" s="21" t="s">
        <v>11</v>
      </c>
      <c r="H9" s="21" t="s">
        <v>12</v>
      </c>
      <c r="I9" s="55"/>
      <c r="J9" s="55"/>
      <c r="K9" s="55"/>
      <c r="L9" s="21" t="s">
        <v>8</v>
      </c>
      <c r="M9" s="21" t="s">
        <v>9</v>
      </c>
      <c r="N9" s="21" t="s">
        <v>10</v>
      </c>
      <c r="O9" s="21" t="s">
        <v>11</v>
      </c>
      <c r="P9" s="21" t="s">
        <v>12</v>
      </c>
    </row>
    <row r="10" spans="1:16" ht="22.5" customHeight="1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21">
        <v>12</v>
      </c>
      <c r="M10" s="21">
        <v>13</v>
      </c>
      <c r="N10" s="21">
        <v>14</v>
      </c>
      <c r="O10" s="21">
        <v>15</v>
      </c>
      <c r="P10" s="21">
        <v>16</v>
      </c>
    </row>
    <row r="11" spans="1:16" ht="26.25" customHeight="1">
      <c r="A11" s="22" t="s">
        <v>93</v>
      </c>
      <c r="B11" s="22" t="s">
        <v>177</v>
      </c>
      <c r="C11" s="23">
        <f>SUM(D11:H11)</f>
        <v>3070</v>
      </c>
      <c r="D11" s="23">
        <f>D12+D21+D31+D38</f>
        <v>0</v>
      </c>
      <c r="E11" s="23">
        <f>E12+E21+E31+E38</f>
        <v>350</v>
      </c>
      <c r="F11" s="23">
        <f>F12+F21+F31+F38</f>
        <v>2670</v>
      </c>
      <c r="G11" s="23">
        <f>G12+G21+G31+G38</f>
        <v>0</v>
      </c>
      <c r="H11" s="23">
        <f>H12+H21+H31+H38</f>
        <v>50</v>
      </c>
      <c r="I11" s="24"/>
      <c r="J11" s="24"/>
      <c r="K11" s="25"/>
      <c r="L11" s="25"/>
      <c r="M11" s="25"/>
      <c r="N11" s="25"/>
      <c r="O11" s="25"/>
      <c r="P11" s="25"/>
    </row>
    <row r="12" spans="1:16" ht="52.5" customHeight="1">
      <c r="A12" s="22" t="s">
        <v>94</v>
      </c>
      <c r="B12" s="22" t="s">
        <v>95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1" t="s">
        <v>96</v>
      </c>
      <c r="J12" s="24"/>
      <c r="K12" s="25"/>
      <c r="L12" s="25"/>
      <c r="M12" s="25"/>
      <c r="N12" s="25"/>
      <c r="O12" s="25"/>
      <c r="P12" s="25"/>
    </row>
    <row r="13" spans="1:16" ht="52.5" customHeight="1">
      <c r="A13" s="26" t="s">
        <v>97</v>
      </c>
      <c r="B13" s="26" t="s">
        <v>98</v>
      </c>
      <c r="C13" s="27">
        <v>0</v>
      </c>
      <c r="D13" s="27"/>
      <c r="E13" s="27"/>
      <c r="F13" s="27"/>
      <c r="G13" s="27"/>
      <c r="H13" s="27"/>
      <c r="I13" s="21" t="s">
        <v>96</v>
      </c>
      <c r="J13" s="21" t="s">
        <v>99</v>
      </c>
      <c r="K13" s="25"/>
      <c r="L13" s="25"/>
      <c r="M13" s="25"/>
      <c r="N13" s="25"/>
      <c r="O13" s="25"/>
      <c r="P13" s="25"/>
    </row>
    <row r="14" spans="1:16" ht="77.25" customHeight="1">
      <c r="A14" s="26" t="s">
        <v>100</v>
      </c>
      <c r="B14" s="31" t="s">
        <v>212</v>
      </c>
      <c r="C14" s="27">
        <v>0</v>
      </c>
      <c r="D14" s="27"/>
      <c r="E14" s="27"/>
      <c r="F14" s="27"/>
      <c r="G14" s="27"/>
      <c r="H14" s="27"/>
      <c r="I14" s="21" t="s">
        <v>96</v>
      </c>
      <c r="J14" s="44" t="s">
        <v>243</v>
      </c>
      <c r="K14" s="25"/>
      <c r="L14" s="25"/>
      <c r="M14" s="25"/>
      <c r="N14" s="25"/>
      <c r="O14" s="25"/>
      <c r="P14" s="25"/>
    </row>
    <row r="15" spans="1:16" ht="97.5" customHeight="1">
      <c r="A15" s="26" t="s">
        <v>101</v>
      </c>
      <c r="B15" s="26" t="s">
        <v>102</v>
      </c>
      <c r="C15" s="27">
        <v>0</v>
      </c>
      <c r="D15" s="27"/>
      <c r="E15" s="27"/>
      <c r="F15" s="27"/>
      <c r="G15" s="27"/>
      <c r="H15" s="27"/>
      <c r="I15" s="21" t="s">
        <v>96</v>
      </c>
      <c r="J15" s="44" t="s">
        <v>244</v>
      </c>
      <c r="K15" s="25"/>
      <c r="L15" s="25"/>
      <c r="M15" s="25"/>
      <c r="N15" s="25"/>
      <c r="O15" s="25"/>
      <c r="P15" s="25"/>
    </row>
    <row r="16" spans="1:16" ht="86.25" customHeight="1">
      <c r="A16" s="26" t="s">
        <v>103</v>
      </c>
      <c r="B16" s="26" t="s">
        <v>195</v>
      </c>
      <c r="C16" s="27">
        <v>0</v>
      </c>
      <c r="D16" s="27"/>
      <c r="E16" s="27"/>
      <c r="F16" s="27"/>
      <c r="G16" s="27"/>
      <c r="H16" s="27"/>
      <c r="I16" s="21" t="s">
        <v>96</v>
      </c>
      <c r="J16" s="44" t="s">
        <v>244</v>
      </c>
      <c r="K16" s="25"/>
      <c r="L16" s="25"/>
      <c r="M16" s="25"/>
      <c r="N16" s="25"/>
      <c r="O16" s="25"/>
      <c r="P16" s="25"/>
    </row>
    <row r="17" spans="1:16" ht="108.75" customHeight="1">
      <c r="A17" s="26" t="s">
        <v>104</v>
      </c>
      <c r="B17" s="26" t="s">
        <v>196</v>
      </c>
      <c r="C17" s="27">
        <v>0</v>
      </c>
      <c r="D17" s="27"/>
      <c r="E17" s="27"/>
      <c r="F17" s="27"/>
      <c r="G17" s="27"/>
      <c r="H17" s="27"/>
      <c r="I17" s="21" t="s">
        <v>96</v>
      </c>
      <c r="J17" s="21" t="s">
        <v>197</v>
      </c>
      <c r="K17" s="25"/>
      <c r="L17" s="25"/>
      <c r="M17" s="25"/>
      <c r="N17" s="25"/>
      <c r="O17" s="25"/>
      <c r="P17" s="25"/>
    </row>
    <row r="18" spans="1:16" ht="55.5" customHeight="1">
      <c r="A18" s="26" t="s">
        <v>105</v>
      </c>
      <c r="B18" s="26" t="s">
        <v>106</v>
      </c>
      <c r="C18" s="27">
        <v>0</v>
      </c>
      <c r="D18" s="27"/>
      <c r="E18" s="27"/>
      <c r="F18" s="27"/>
      <c r="G18" s="27"/>
      <c r="H18" s="27"/>
      <c r="I18" s="21" t="s">
        <v>96</v>
      </c>
      <c r="J18" s="21" t="s">
        <v>99</v>
      </c>
      <c r="K18" s="25"/>
      <c r="L18" s="25"/>
      <c r="M18" s="25"/>
      <c r="N18" s="25"/>
      <c r="O18" s="25"/>
      <c r="P18" s="25"/>
    </row>
    <row r="19" spans="1:16" ht="61.5" customHeight="1">
      <c r="A19" s="26" t="s">
        <v>107</v>
      </c>
      <c r="B19" s="26" t="s">
        <v>198</v>
      </c>
      <c r="C19" s="27">
        <v>0</v>
      </c>
      <c r="D19" s="27"/>
      <c r="E19" s="27"/>
      <c r="F19" s="27"/>
      <c r="G19" s="27"/>
      <c r="H19" s="27"/>
      <c r="I19" s="21" t="s">
        <v>96</v>
      </c>
      <c r="J19" s="21" t="s">
        <v>99</v>
      </c>
      <c r="K19" s="25"/>
      <c r="L19" s="25"/>
      <c r="M19" s="25"/>
      <c r="N19" s="25"/>
      <c r="O19" s="25"/>
      <c r="P19" s="25"/>
    </row>
    <row r="20" spans="1:16" ht="57" customHeight="1">
      <c r="A20" s="26" t="s">
        <v>108</v>
      </c>
      <c r="B20" s="26" t="s">
        <v>109</v>
      </c>
      <c r="C20" s="27">
        <v>0</v>
      </c>
      <c r="D20" s="27"/>
      <c r="E20" s="27"/>
      <c r="F20" s="27"/>
      <c r="G20" s="27"/>
      <c r="H20" s="27"/>
      <c r="I20" s="21" t="s">
        <v>96</v>
      </c>
      <c r="J20" s="21" t="s">
        <v>199</v>
      </c>
      <c r="K20" s="25"/>
      <c r="L20" s="25"/>
      <c r="M20" s="25"/>
      <c r="N20" s="25"/>
      <c r="O20" s="25"/>
      <c r="P20" s="25"/>
    </row>
    <row r="21" spans="1:16" ht="56.25" customHeight="1">
      <c r="A21" s="22" t="s">
        <v>13</v>
      </c>
      <c r="B21" s="22" t="s">
        <v>14</v>
      </c>
      <c r="C21" s="23">
        <f>SUM(D21:H21)</f>
        <v>1020</v>
      </c>
      <c r="D21" s="23">
        <v>0</v>
      </c>
      <c r="E21" s="23">
        <f>E22</f>
        <v>350</v>
      </c>
      <c r="F21" s="23">
        <f>F22</f>
        <v>670</v>
      </c>
      <c r="G21" s="23">
        <v>0</v>
      </c>
      <c r="H21" s="23">
        <v>0</v>
      </c>
      <c r="I21" s="24"/>
      <c r="J21" s="24"/>
      <c r="K21" s="25"/>
      <c r="L21" s="25"/>
      <c r="M21" s="25"/>
      <c r="N21" s="25"/>
      <c r="O21" s="25"/>
      <c r="P21" s="25"/>
    </row>
    <row r="22" spans="1:16" ht="48" customHeight="1">
      <c r="A22" s="57" t="s">
        <v>15</v>
      </c>
      <c r="B22" s="57" t="s">
        <v>16</v>
      </c>
      <c r="C22" s="54">
        <f>E22+F22</f>
        <v>1020</v>
      </c>
      <c r="D22" s="54"/>
      <c r="E22" s="54">
        <v>350</v>
      </c>
      <c r="F22" s="54">
        <v>670</v>
      </c>
      <c r="G22" s="54"/>
      <c r="H22" s="54"/>
      <c r="I22" s="62" t="s">
        <v>17</v>
      </c>
      <c r="J22" s="55" t="s">
        <v>246</v>
      </c>
      <c r="K22" s="25" t="s">
        <v>178</v>
      </c>
      <c r="L22" s="28"/>
      <c r="M22" s="25">
        <v>60.11</v>
      </c>
      <c r="N22" s="25">
        <v>120.22</v>
      </c>
      <c r="O22" s="25">
        <v>120.22</v>
      </c>
      <c r="P22" s="25">
        <v>120.22</v>
      </c>
    </row>
    <row r="23" spans="1:16" ht="32.25" customHeight="1">
      <c r="A23" s="57"/>
      <c r="B23" s="57"/>
      <c r="C23" s="54"/>
      <c r="D23" s="54"/>
      <c r="E23" s="54"/>
      <c r="F23" s="54"/>
      <c r="G23" s="54"/>
      <c r="H23" s="54"/>
      <c r="I23" s="63"/>
      <c r="J23" s="55"/>
      <c r="K23" s="25" t="s">
        <v>179</v>
      </c>
      <c r="L23" s="28"/>
      <c r="M23" s="25">
        <v>0.14000000000000001</v>
      </c>
      <c r="N23" s="25">
        <v>0.28999999999999998</v>
      </c>
      <c r="O23" s="25">
        <v>0.28999999999999998</v>
      </c>
      <c r="P23" s="25">
        <v>0.28999999999999998</v>
      </c>
    </row>
    <row r="24" spans="1:16" ht="35.25" customHeight="1">
      <c r="A24" s="57"/>
      <c r="B24" s="57"/>
      <c r="C24" s="54"/>
      <c r="D24" s="54"/>
      <c r="E24" s="54"/>
      <c r="F24" s="54"/>
      <c r="G24" s="54"/>
      <c r="H24" s="54"/>
      <c r="I24" s="63"/>
      <c r="J24" s="55"/>
      <c r="K24" s="25" t="s">
        <v>180</v>
      </c>
      <c r="L24" s="28"/>
      <c r="M24" s="25">
        <v>1.69</v>
      </c>
      <c r="N24" s="25">
        <v>3.37</v>
      </c>
      <c r="O24" s="25">
        <v>3.37</v>
      </c>
      <c r="P24" s="25">
        <v>3.37</v>
      </c>
    </row>
    <row r="25" spans="1:16" ht="98.25" customHeight="1">
      <c r="A25" s="57"/>
      <c r="B25" s="57"/>
      <c r="C25" s="54"/>
      <c r="D25" s="54"/>
      <c r="E25" s="54"/>
      <c r="F25" s="54"/>
      <c r="G25" s="54"/>
      <c r="H25" s="54"/>
      <c r="I25" s="64"/>
      <c r="J25" s="55"/>
      <c r="K25" s="25" t="s">
        <v>112</v>
      </c>
      <c r="L25" s="25"/>
      <c r="M25" s="25">
        <v>447.84</v>
      </c>
      <c r="N25" s="25">
        <v>895.68</v>
      </c>
      <c r="O25" s="25">
        <v>895.68</v>
      </c>
      <c r="P25" s="25">
        <v>895.68</v>
      </c>
    </row>
    <row r="26" spans="1:16" ht="38.25" customHeight="1">
      <c r="A26" s="26" t="s">
        <v>113</v>
      </c>
      <c r="B26" s="26" t="s">
        <v>200</v>
      </c>
      <c r="C26" s="27">
        <v>0</v>
      </c>
      <c r="D26" s="27"/>
      <c r="E26" s="27"/>
      <c r="F26" s="27"/>
      <c r="G26" s="27"/>
      <c r="H26" s="27"/>
      <c r="I26" s="21" t="s">
        <v>96</v>
      </c>
      <c r="J26" s="30" t="s">
        <v>244</v>
      </c>
      <c r="K26" s="25"/>
      <c r="L26" s="25"/>
      <c r="M26" s="25"/>
      <c r="N26" s="25"/>
      <c r="O26" s="25"/>
      <c r="P26" s="25"/>
    </row>
    <row r="27" spans="1:16" ht="32.25" customHeight="1">
      <c r="A27" s="26" t="s">
        <v>114</v>
      </c>
      <c r="B27" s="26" t="s">
        <v>201</v>
      </c>
      <c r="C27" s="27">
        <v>0</v>
      </c>
      <c r="D27" s="27"/>
      <c r="E27" s="27"/>
      <c r="F27" s="27"/>
      <c r="G27" s="27"/>
      <c r="H27" s="27"/>
      <c r="I27" s="21" t="s">
        <v>96</v>
      </c>
      <c r="J27" s="30" t="s">
        <v>244</v>
      </c>
      <c r="K27" s="25"/>
      <c r="L27" s="25"/>
      <c r="M27" s="25"/>
      <c r="N27" s="25"/>
      <c r="O27" s="25"/>
      <c r="P27" s="25"/>
    </row>
    <row r="28" spans="1:16" ht="51.75" customHeight="1">
      <c r="A28" s="26" t="s">
        <v>115</v>
      </c>
      <c r="B28" s="26" t="s">
        <v>202</v>
      </c>
      <c r="C28" s="27">
        <v>0</v>
      </c>
      <c r="D28" s="27"/>
      <c r="E28" s="27"/>
      <c r="F28" s="27"/>
      <c r="G28" s="27"/>
      <c r="H28" s="27"/>
      <c r="I28" s="21" t="s">
        <v>96</v>
      </c>
      <c r="J28" s="30" t="s">
        <v>244</v>
      </c>
      <c r="K28" s="25"/>
      <c r="L28" s="25"/>
      <c r="M28" s="25"/>
      <c r="N28" s="25"/>
      <c r="O28" s="25"/>
      <c r="P28" s="25"/>
    </row>
    <row r="29" spans="1:16" ht="69" customHeight="1">
      <c r="A29" s="26" t="s">
        <v>116</v>
      </c>
      <c r="B29" s="26" t="s">
        <v>117</v>
      </c>
      <c r="C29" s="27">
        <v>0</v>
      </c>
      <c r="D29" s="27"/>
      <c r="E29" s="27"/>
      <c r="F29" s="27"/>
      <c r="G29" s="27"/>
      <c r="H29" s="27"/>
      <c r="I29" s="21" t="s">
        <v>96</v>
      </c>
      <c r="J29" s="30" t="s">
        <v>244</v>
      </c>
      <c r="K29" s="25"/>
      <c r="L29" s="25"/>
      <c r="M29" s="25"/>
      <c r="N29" s="25"/>
      <c r="O29" s="25"/>
      <c r="P29" s="25"/>
    </row>
    <row r="30" spans="1:16" ht="82.5" customHeight="1">
      <c r="A30" s="26" t="s">
        <v>118</v>
      </c>
      <c r="B30" s="26" t="s">
        <v>119</v>
      </c>
      <c r="C30" s="27">
        <v>0</v>
      </c>
      <c r="D30" s="27"/>
      <c r="E30" s="27"/>
      <c r="F30" s="27"/>
      <c r="G30" s="27"/>
      <c r="H30" s="27"/>
      <c r="I30" s="21" t="s">
        <v>96</v>
      </c>
      <c r="J30" s="21" t="s">
        <v>120</v>
      </c>
      <c r="K30" s="25"/>
      <c r="L30" s="25"/>
      <c r="M30" s="25"/>
      <c r="N30" s="25"/>
      <c r="O30" s="25"/>
      <c r="P30" s="25"/>
    </row>
    <row r="31" spans="1:16" ht="57" customHeight="1">
      <c r="A31" s="22" t="s">
        <v>19</v>
      </c>
      <c r="B31" s="22" t="s">
        <v>20</v>
      </c>
      <c r="C31" s="23">
        <f>SUM(D31:H31)</f>
        <v>50</v>
      </c>
      <c r="D31" s="23">
        <f>SUM(D32:D37)</f>
        <v>0</v>
      </c>
      <c r="E31" s="23">
        <f t="shared" ref="E31:H31" si="0">SUM(E32:E37)</f>
        <v>0</v>
      </c>
      <c r="F31" s="23">
        <f t="shared" si="0"/>
        <v>0</v>
      </c>
      <c r="G31" s="23">
        <f t="shared" si="0"/>
        <v>0</v>
      </c>
      <c r="H31" s="23">
        <f t="shared" si="0"/>
        <v>50</v>
      </c>
      <c r="I31" s="24"/>
      <c r="J31" s="24"/>
      <c r="K31" s="25"/>
      <c r="L31" s="25"/>
      <c r="M31" s="25"/>
      <c r="N31" s="25"/>
      <c r="O31" s="25"/>
      <c r="P31" s="25"/>
    </row>
    <row r="32" spans="1:16" ht="60" customHeight="1">
      <c r="A32" s="26" t="s">
        <v>121</v>
      </c>
      <c r="B32" s="26" t="s">
        <v>122</v>
      </c>
      <c r="C32" s="27">
        <f t="shared" ref="C32:C87" si="1">SUM(D32:H32)</f>
        <v>0</v>
      </c>
      <c r="D32" s="27"/>
      <c r="E32" s="27"/>
      <c r="F32" s="27"/>
      <c r="G32" s="27"/>
      <c r="H32" s="27"/>
      <c r="I32" s="21" t="s">
        <v>96</v>
      </c>
      <c r="J32" s="21" t="s">
        <v>99</v>
      </c>
      <c r="K32" s="25"/>
      <c r="L32" s="25"/>
      <c r="M32" s="25"/>
      <c r="N32" s="25"/>
      <c r="O32" s="25"/>
      <c r="P32" s="25"/>
    </row>
    <row r="33" spans="1:16" ht="60.75" customHeight="1">
      <c r="A33" s="26" t="s">
        <v>123</v>
      </c>
      <c r="B33" s="26" t="s">
        <v>203</v>
      </c>
      <c r="C33" s="27">
        <f t="shared" si="1"/>
        <v>0</v>
      </c>
      <c r="D33" s="27"/>
      <c r="E33" s="27"/>
      <c r="F33" s="27"/>
      <c r="G33" s="27"/>
      <c r="H33" s="27"/>
      <c r="I33" s="21" t="s">
        <v>96</v>
      </c>
      <c r="J33" s="44" t="s">
        <v>244</v>
      </c>
      <c r="K33" s="25"/>
      <c r="L33" s="25"/>
      <c r="M33" s="25"/>
      <c r="N33" s="25"/>
      <c r="O33" s="25"/>
      <c r="P33" s="25"/>
    </row>
    <row r="34" spans="1:16" ht="124.5" customHeight="1">
      <c r="A34" s="26" t="s">
        <v>124</v>
      </c>
      <c r="B34" s="26" t="s">
        <v>125</v>
      </c>
      <c r="C34" s="27">
        <f t="shared" si="1"/>
        <v>0</v>
      </c>
      <c r="D34" s="27"/>
      <c r="E34" s="27"/>
      <c r="F34" s="27"/>
      <c r="G34" s="27"/>
      <c r="H34" s="27"/>
      <c r="I34" s="21" t="s">
        <v>96</v>
      </c>
      <c r="J34" s="21" t="s">
        <v>99</v>
      </c>
      <c r="K34" s="25"/>
      <c r="L34" s="25"/>
      <c r="M34" s="25"/>
      <c r="N34" s="25"/>
      <c r="O34" s="25"/>
      <c r="P34" s="25"/>
    </row>
    <row r="35" spans="1:16" ht="60.75" customHeight="1">
      <c r="A35" s="26" t="s">
        <v>126</v>
      </c>
      <c r="B35" s="41" t="s">
        <v>127</v>
      </c>
      <c r="C35" s="27">
        <f t="shared" si="1"/>
        <v>0</v>
      </c>
      <c r="D35" s="27"/>
      <c r="E35" s="27"/>
      <c r="F35" s="27"/>
      <c r="G35" s="27"/>
      <c r="H35" s="27"/>
      <c r="I35" s="21" t="s">
        <v>96</v>
      </c>
      <c r="J35" s="44" t="s">
        <v>243</v>
      </c>
      <c r="K35" s="25"/>
      <c r="L35" s="25"/>
      <c r="M35" s="25"/>
      <c r="N35" s="25"/>
      <c r="O35" s="25"/>
      <c r="P35" s="25"/>
    </row>
    <row r="36" spans="1:16" ht="214.5" customHeight="1">
      <c r="A36" s="26" t="s">
        <v>21</v>
      </c>
      <c r="B36" s="41" t="s">
        <v>204</v>
      </c>
      <c r="C36" s="27">
        <f t="shared" si="1"/>
        <v>0</v>
      </c>
      <c r="D36" s="27"/>
      <c r="E36" s="27"/>
      <c r="F36" s="27"/>
      <c r="G36" s="27"/>
      <c r="H36" s="27"/>
      <c r="I36" s="21" t="s">
        <v>96</v>
      </c>
      <c r="J36" s="44" t="s">
        <v>243</v>
      </c>
      <c r="K36" s="25"/>
      <c r="L36" s="25"/>
      <c r="M36" s="25"/>
      <c r="N36" s="25"/>
      <c r="O36" s="25"/>
      <c r="P36" s="25"/>
    </row>
    <row r="37" spans="1:16" ht="40.5" customHeight="1">
      <c r="A37" s="26" t="s">
        <v>128</v>
      </c>
      <c r="B37" s="41" t="s">
        <v>205</v>
      </c>
      <c r="C37" s="27">
        <f t="shared" si="1"/>
        <v>50</v>
      </c>
      <c r="D37" s="27"/>
      <c r="E37" s="27"/>
      <c r="F37" s="27"/>
      <c r="G37" s="27"/>
      <c r="H37" s="27">
        <v>50</v>
      </c>
      <c r="I37" s="21" t="s">
        <v>17</v>
      </c>
      <c r="J37" s="30" t="s">
        <v>244</v>
      </c>
      <c r="K37" s="25"/>
      <c r="L37" s="25"/>
      <c r="M37" s="25"/>
      <c r="N37" s="25"/>
      <c r="O37" s="25"/>
      <c r="P37" s="25"/>
    </row>
    <row r="38" spans="1:16" ht="63.75" customHeight="1">
      <c r="A38" s="22" t="s">
        <v>129</v>
      </c>
      <c r="B38" s="22" t="s">
        <v>130</v>
      </c>
      <c r="C38" s="23">
        <f t="shared" si="1"/>
        <v>2000</v>
      </c>
      <c r="D38" s="23">
        <f t="shared" ref="D38:E38" si="2">SUM(D39:D45)</f>
        <v>0</v>
      </c>
      <c r="E38" s="23">
        <f t="shared" si="2"/>
        <v>0</v>
      </c>
      <c r="F38" s="23">
        <f>SUM(F39:F45)</f>
        <v>2000</v>
      </c>
      <c r="G38" s="23">
        <f t="shared" ref="G38:H38" si="3">SUM(G39:G45)</f>
        <v>0</v>
      </c>
      <c r="H38" s="23">
        <f t="shared" si="3"/>
        <v>0</v>
      </c>
      <c r="I38" s="21" t="s">
        <v>96</v>
      </c>
      <c r="J38" s="24"/>
      <c r="K38" s="25"/>
      <c r="L38" s="25"/>
      <c r="M38" s="25"/>
      <c r="N38" s="25"/>
      <c r="O38" s="25"/>
      <c r="P38" s="25"/>
    </row>
    <row r="39" spans="1:16" ht="32.25" customHeight="1">
      <c r="A39" s="26" t="s">
        <v>131</v>
      </c>
      <c r="B39" s="26" t="s">
        <v>132</v>
      </c>
      <c r="C39" s="27">
        <f t="shared" si="1"/>
        <v>0</v>
      </c>
      <c r="D39" s="27"/>
      <c r="E39" s="27"/>
      <c r="F39" s="27"/>
      <c r="G39" s="27"/>
      <c r="H39" s="27"/>
      <c r="I39" s="21" t="s">
        <v>96</v>
      </c>
      <c r="J39" s="21" t="s">
        <v>99</v>
      </c>
      <c r="K39" s="25"/>
      <c r="L39" s="25"/>
      <c r="M39" s="25"/>
      <c r="N39" s="25"/>
      <c r="O39" s="25"/>
      <c r="P39" s="25"/>
    </row>
    <row r="40" spans="1:16" ht="73.5" customHeight="1">
      <c r="A40" s="26" t="s">
        <v>133</v>
      </c>
      <c r="B40" s="41" t="s">
        <v>206</v>
      </c>
      <c r="C40" s="27">
        <f t="shared" si="1"/>
        <v>2000</v>
      </c>
      <c r="D40" s="27"/>
      <c r="E40" s="27"/>
      <c r="F40" s="27">
        <v>2000</v>
      </c>
      <c r="G40" s="27"/>
      <c r="H40" s="27"/>
      <c r="I40" s="30" t="s">
        <v>161</v>
      </c>
      <c r="J40" s="21" t="s">
        <v>18</v>
      </c>
      <c r="K40" s="25"/>
      <c r="L40" s="25"/>
      <c r="M40" s="25"/>
      <c r="N40" s="25"/>
      <c r="O40" s="25"/>
      <c r="P40" s="25"/>
    </row>
    <row r="41" spans="1:16" ht="49.5" customHeight="1">
      <c r="A41" s="26" t="s">
        <v>134</v>
      </c>
      <c r="B41" s="26" t="s">
        <v>207</v>
      </c>
      <c r="C41" s="27">
        <f t="shared" si="1"/>
        <v>0</v>
      </c>
      <c r="D41" s="27"/>
      <c r="E41" s="27"/>
      <c r="F41" s="27"/>
      <c r="G41" s="27"/>
      <c r="H41" s="27"/>
      <c r="I41" s="21"/>
      <c r="J41" s="30" t="s">
        <v>136</v>
      </c>
      <c r="K41" s="25"/>
      <c r="L41" s="25"/>
      <c r="M41" s="25"/>
      <c r="N41" s="25"/>
      <c r="O41" s="25"/>
      <c r="P41" s="25"/>
    </row>
    <row r="42" spans="1:16" ht="38.25" customHeight="1">
      <c r="A42" s="26" t="s">
        <v>135</v>
      </c>
      <c r="B42" s="26" t="s">
        <v>208</v>
      </c>
      <c r="C42" s="27">
        <f t="shared" si="1"/>
        <v>0</v>
      </c>
      <c r="D42" s="27"/>
      <c r="E42" s="27"/>
      <c r="F42" s="27"/>
      <c r="G42" s="27"/>
      <c r="H42" s="27"/>
      <c r="I42" s="21" t="s">
        <v>96</v>
      </c>
      <c r="J42" s="30" t="s">
        <v>136</v>
      </c>
      <c r="K42" s="25"/>
      <c r="L42" s="25"/>
      <c r="M42" s="25"/>
      <c r="N42" s="25"/>
      <c r="O42" s="25"/>
      <c r="P42" s="25"/>
    </row>
    <row r="43" spans="1:16" ht="38.25" customHeight="1">
      <c r="A43" s="26" t="s">
        <v>137</v>
      </c>
      <c r="B43" s="26" t="s">
        <v>209</v>
      </c>
      <c r="C43" s="27">
        <f t="shared" si="1"/>
        <v>0</v>
      </c>
      <c r="D43" s="27"/>
      <c r="E43" s="27"/>
      <c r="F43" s="27"/>
      <c r="G43" s="27"/>
      <c r="H43" s="27"/>
      <c r="I43" s="21" t="s">
        <v>96</v>
      </c>
      <c r="J43" s="30" t="s">
        <v>136</v>
      </c>
      <c r="K43" s="25"/>
      <c r="L43" s="25"/>
      <c r="M43" s="25"/>
      <c r="N43" s="25"/>
      <c r="O43" s="25"/>
      <c r="P43" s="25"/>
    </row>
    <row r="44" spans="1:16" ht="51.75" customHeight="1">
      <c r="A44" s="26" t="s">
        <v>138</v>
      </c>
      <c r="B44" s="26" t="s">
        <v>210</v>
      </c>
      <c r="C44" s="27">
        <f t="shared" si="1"/>
        <v>0</v>
      </c>
      <c r="D44" s="27"/>
      <c r="E44" s="27"/>
      <c r="F44" s="27"/>
      <c r="G44" s="27"/>
      <c r="H44" s="27"/>
      <c r="I44" s="21" t="s">
        <v>96</v>
      </c>
      <c r="J44" s="30" t="s">
        <v>136</v>
      </c>
      <c r="K44" s="25"/>
      <c r="L44" s="25"/>
      <c r="M44" s="25"/>
      <c r="N44" s="25"/>
      <c r="O44" s="25"/>
      <c r="P44" s="25"/>
    </row>
    <row r="45" spans="1:16" ht="54" customHeight="1">
      <c r="A45" s="26" t="s">
        <v>139</v>
      </c>
      <c r="B45" s="26" t="s">
        <v>202</v>
      </c>
      <c r="C45" s="27">
        <f t="shared" si="1"/>
        <v>0</v>
      </c>
      <c r="D45" s="27"/>
      <c r="E45" s="27"/>
      <c r="F45" s="27"/>
      <c r="G45" s="27"/>
      <c r="H45" s="27"/>
      <c r="I45" s="21" t="s">
        <v>96</v>
      </c>
      <c r="J45" s="30" t="s">
        <v>136</v>
      </c>
      <c r="K45" s="25"/>
      <c r="L45" s="25"/>
      <c r="M45" s="25"/>
      <c r="N45" s="25"/>
      <c r="O45" s="25"/>
      <c r="P45" s="25"/>
    </row>
    <row r="46" spans="1:16" ht="27.75" customHeight="1">
      <c r="A46" s="22" t="s">
        <v>22</v>
      </c>
      <c r="B46" s="22" t="s">
        <v>23</v>
      </c>
      <c r="C46" s="23">
        <f t="shared" si="1"/>
        <v>55143</v>
      </c>
      <c r="D46" s="23">
        <f>D47+D80+D93</f>
        <v>2059.59</v>
      </c>
      <c r="E46" s="23">
        <f t="shared" ref="E46:H46" si="4">E47+E80+E93</f>
        <v>7092.32</v>
      </c>
      <c r="F46" s="23">
        <f t="shared" si="4"/>
        <v>12500.2</v>
      </c>
      <c r="G46" s="23">
        <f t="shared" si="4"/>
        <v>13069.08</v>
      </c>
      <c r="H46" s="23">
        <f t="shared" si="4"/>
        <v>20421.810000000001</v>
      </c>
      <c r="I46" s="24"/>
      <c r="J46" s="24"/>
      <c r="K46" s="25"/>
      <c r="L46" s="25"/>
      <c r="M46" s="25"/>
      <c r="N46" s="25"/>
      <c r="O46" s="25"/>
      <c r="P46" s="25"/>
    </row>
    <row r="47" spans="1:16" ht="51" customHeight="1">
      <c r="A47" s="22" t="s">
        <v>24</v>
      </c>
      <c r="B47" s="22" t="s">
        <v>25</v>
      </c>
      <c r="C47" s="23">
        <f>SUM(D47:H47)</f>
        <v>3486.6</v>
      </c>
      <c r="D47" s="23">
        <f>SUM(D48:D79)</f>
        <v>749.59</v>
      </c>
      <c r="E47" s="23">
        <f t="shared" ref="E47:H47" si="5">SUM(E48:E79)</f>
        <v>1011.12</v>
      </c>
      <c r="F47" s="23">
        <f t="shared" si="5"/>
        <v>480</v>
      </c>
      <c r="G47" s="23">
        <f t="shared" si="5"/>
        <v>882.08</v>
      </c>
      <c r="H47" s="23">
        <f t="shared" si="5"/>
        <v>363.81</v>
      </c>
      <c r="I47" s="24"/>
      <c r="J47" s="24"/>
      <c r="K47" s="25"/>
      <c r="L47" s="25"/>
      <c r="M47" s="25"/>
      <c r="N47" s="25"/>
      <c r="O47" s="25"/>
      <c r="P47" s="25"/>
    </row>
    <row r="48" spans="1:16" ht="39.75" customHeight="1">
      <c r="A48" s="57" t="s">
        <v>26</v>
      </c>
      <c r="B48" s="57" t="s">
        <v>249</v>
      </c>
      <c r="C48" s="54">
        <f t="shared" si="1"/>
        <v>1050</v>
      </c>
      <c r="D48" s="54"/>
      <c r="E48" s="54">
        <v>850</v>
      </c>
      <c r="F48" s="54">
        <v>200</v>
      </c>
      <c r="G48" s="54"/>
      <c r="H48" s="54"/>
      <c r="I48" s="55" t="s">
        <v>17</v>
      </c>
      <c r="J48" s="55" t="s">
        <v>244</v>
      </c>
      <c r="K48" s="28" t="s">
        <v>140</v>
      </c>
      <c r="L48" s="25"/>
      <c r="M48" s="28">
        <v>0.57599999999999996</v>
      </c>
      <c r="N48" s="28">
        <v>0.57599999999999996</v>
      </c>
      <c r="O48" s="28">
        <v>0.57599999999999996</v>
      </c>
      <c r="P48" s="28">
        <v>0.57599999999999996</v>
      </c>
    </row>
    <row r="49" spans="1:16" ht="39.75" customHeight="1">
      <c r="A49" s="57"/>
      <c r="B49" s="57"/>
      <c r="C49" s="58"/>
      <c r="D49" s="54"/>
      <c r="E49" s="54"/>
      <c r="F49" s="54"/>
      <c r="G49" s="54"/>
      <c r="H49" s="54"/>
      <c r="I49" s="56"/>
      <c r="J49" s="55"/>
      <c r="K49" s="28" t="s">
        <v>141</v>
      </c>
      <c r="L49" s="25"/>
      <c r="M49" s="25">
        <v>1049.4000000000001</v>
      </c>
      <c r="N49" s="25">
        <v>1049.4000000000001</v>
      </c>
      <c r="O49" s="25">
        <v>1049.4000000000001</v>
      </c>
      <c r="P49" s="25">
        <v>1049.4000000000001</v>
      </c>
    </row>
    <row r="50" spans="1:16" ht="32.25" customHeight="1">
      <c r="A50" s="57" t="s">
        <v>27</v>
      </c>
      <c r="B50" s="57" t="s">
        <v>215</v>
      </c>
      <c r="C50" s="54">
        <f t="shared" si="1"/>
        <v>50</v>
      </c>
      <c r="D50" s="54">
        <v>50</v>
      </c>
      <c r="E50" s="54"/>
      <c r="F50" s="54"/>
      <c r="G50" s="54"/>
      <c r="H50" s="54"/>
      <c r="I50" s="55" t="s">
        <v>17</v>
      </c>
      <c r="J50" s="55" t="s">
        <v>244</v>
      </c>
      <c r="K50" s="42" t="s">
        <v>216</v>
      </c>
      <c r="L50" s="43">
        <v>5.8000000000000003E-2</v>
      </c>
      <c r="M50" s="43">
        <v>5.8000000000000003E-2</v>
      </c>
      <c r="N50" s="43">
        <v>5.8000000000000003E-2</v>
      </c>
      <c r="O50" s="43">
        <v>5.8000000000000003E-2</v>
      </c>
      <c r="P50" s="43">
        <v>5.8000000000000003E-2</v>
      </c>
    </row>
    <row r="51" spans="1:16" ht="32.25" customHeight="1">
      <c r="A51" s="57"/>
      <c r="B51" s="57"/>
      <c r="C51" s="58"/>
      <c r="D51" s="54"/>
      <c r="E51" s="54"/>
      <c r="F51" s="54"/>
      <c r="G51" s="54"/>
      <c r="H51" s="54"/>
      <c r="I51" s="56"/>
      <c r="J51" s="55"/>
      <c r="K51" s="42" t="s">
        <v>217</v>
      </c>
      <c r="L51" s="43">
        <v>104.99</v>
      </c>
      <c r="M51" s="43">
        <v>104.99</v>
      </c>
      <c r="N51" s="43">
        <v>104.99</v>
      </c>
      <c r="O51" s="43">
        <v>104.99</v>
      </c>
      <c r="P51" s="43">
        <v>104.99</v>
      </c>
    </row>
    <row r="52" spans="1:16" ht="32.25" customHeight="1">
      <c r="A52" s="57" t="s">
        <v>142</v>
      </c>
      <c r="B52" s="57" t="s">
        <v>218</v>
      </c>
      <c r="C52" s="54">
        <f t="shared" ref="C52" si="6">SUM(D52:H52)</f>
        <v>45</v>
      </c>
      <c r="D52" s="54">
        <v>45</v>
      </c>
      <c r="E52" s="54"/>
      <c r="F52" s="54"/>
      <c r="G52" s="54"/>
      <c r="H52" s="54"/>
      <c r="I52" s="55" t="s">
        <v>17</v>
      </c>
      <c r="J52" s="55" t="s">
        <v>244</v>
      </c>
      <c r="K52" s="42" t="s">
        <v>216</v>
      </c>
      <c r="L52" s="43">
        <v>5.8000000000000003E-2</v>
      </c>
      <c r="M52" s="43">
        <v>5.8000000000000003E-2</v>
      </c>
      <c r="N52" s="43">
        <v>5.8000000000000003E-2</v>
      </c>
      <c r="O52" s="43">
        <v>5.8000000000000003E-2</v>
      </c>
      <c r="P52" s="43">
        <v>5.8000000000000003E-2</v>
      </c>
    </row>
    <row r="53" spans="1:16" ht="32.25" customHeight="1">
      <c r="A53" s="57"/>
      <c r="B53" s="57"/>
      <c r="C53" s="58"/>
      <c r="D53" s="54"/>
      <c r="E53" s="54"/>
      <c r="F53" s="54"/>
      <c r="G53" s="54"/>
      <c r="H53" s="54"/>
      <c r="I53" s="56"/>
      <c r="J53" s="55"/>
      <c r="K53" s="42" t="s">
        <v>217</v>
      </c>
      <c r="L53" s="43">
        <v>104.99</v>
      </c>
      <c r="M53" s="43">
        <v>104.99</v>
      </c>
      <c r="N53" s="43">
        <v>104.99</v>
      </c>
      <c r="O53" s="43">
        <v>104.99</v>
      </c>
      <c r="P53" s="43">
        <v>104.99</v>
      </c>
    </row>
    <row r="54" spans="1:16" ht="32.25" customHeight="1">
      <c r="A54" s="57" t="s">
        <v>28</v>
      </c>
      <c r="B54" s="57" t="s">
        <v>29</v>
      </c>
      <c r="C54" s="54">
        <f t="shared" si="1"/>
        <v>49.28</v>
      </c>
      <c r="D54" s="54"/>
      <c r="E54" s="54"/>
      <c r="F54" s="54"/>
      <c r="G54" s="54">
        <v>24.64</v>
      </c>
      <c r="H54" s="54">
        <v>24.64</v>
      </c>
      <c r="I54" s="55" t="s">
        <v>17</v>
      </c>
      <c r="J54" s="55" t="s">
        <v>244</v>
      </c>
      <c r="K54" s="25" t="s">
        <v>143</v>
      </c>
      <c r="L54" s="25"/>
      <c r="M54" s="25"/>
      <c r="N54" s="25">
        <v>8.8000000000000007</v>
      </c>
      <c r="O54" s="25">
        <v>8.8000000000000007</v>
      </c>
      <c r="P54" s="25">
        <v>8.8000000000000007</v>
      </c>
    </row>
    <row r="55" spans="1:16" ht="32.25" customHeight="1">
      <c r="A55" s="57"/>
      <c r="B55" s="57"/>
      <c r="C55" s="58"/>
      <c r="D55" s="54"/>
      <c r="E55" s="54"/>
      <c r="F55" s="54"/>
      <c r="G55" s="54"/>
      <c r="H55" s="54"/>
      <c r="I55" s="55"/>
      <c r="J55" s="55"/>
      <c r="K55" s="25" t="s">
        <v>181</v>
      </c>
      <c r="L55" s="25"/>
      <c r="M55" s="25"/>
      <c r="N55" s="25">
        <v>24.64</v>
      </c>
      <c r="O55" s="25">
        <v>24.64</v>
      </c>
      <c r="P55" s="25">
        <v>24.64</v>
      </c>
    </row>
    <row r="56" spans="1:16" ht="32.25" customHeight="1">
      <c r="A56" s="57" t="s">
        <v>30</v>
      </c>
      <c r="B56" s="57" t="s">
        <v>31</v>
      </c>
      <c r="C56" s="54">
        <f t="shared" si="1"/>
        <v>264.48</v>
      </c>
      <c r="D56" s="54">
        <v>66.12</v>
      </c>
      <c r="E56" s="54">
        <v>66.12</v>
      </c>
      <c r="F56" s="54"/>
      <c r="G56" s="54">
        <v>66.12</v>
      </c>
      <c r="H56" s="54">
        <v>66.12</v>
      </c>
      <c r="I56" s="55" t="s">
        <v>110</v>
      </c>
      <c r="J56" s="55" t="s">
        <v>244</v>
      </c>
      <c r="K56" s="25" t="s">
        <v>182</v>
      </c>
      <c r="L56" s="25">
        <v>0.1285</v>
      </c>
      <c r="M56" s="25">
        <v>0.1285</v>
      </c>
      <c r="N56" s="25">
        <v>0.1285</v>
      </c>
      <c r="O56" s="25">
        <v>0.1285</v>
      </c>
      <c r="P56" s="25">
        <v>0.1285</v>
      </c>
    </row>
    <row r="57" spans="1:16" ht="32.25" customHeight="1">
      <c r="A57" s="57"/>
      <c r="B57" s="57"/>
      <c r="C57" s="58"/>
      <c r="D57" s="54"/>
      <c r="E57" s="54"/>
      <c r="F57" s="54"/>
      <c r="G57" s="54"/>
      <c r="H57" s="54"/>
      <c r="I57" s="56"/>
      <c r="J57" s="55"/>
      <c r="K57" s="25" t="s">
        <v>183</v>
      </c>
      <c r="L57" s="25">
        <v>233.81299999999999</v>
      </c>
      <c r="M57" s="25">
        <v>233.81299999999999</v>
      </c>
      <c r="N57" s="25">
        <v>233.81299999999999</v>
      </c>
      <c r="O57" s="25">
        <v>233.81299999999999</v>
      </c>
      <c r="P57" s="25">
        <v>233.81299999999999</v>
      </c>
    </row>
    <row r="58" spans="1:16" ht="32.25" customHeight="1">
      <c r="A58" s="57" t="s">
        <v>32</v>
      </c>
      <c r="B58" s="57" t="s">
        <v>33</v>
      </c>
      <c r="C58" s="54">
        <f t="shared" si="1"/>
        <v>295.94</v>
      </c>
      <c r="D58" s="54">
        <v>50.47</v>
      </c>
      <c r="E58" s="54">
        <v>95</v>
      </c>
      <c r="F58" s="54">
        <v>100</v>
      </c>
      <c r="G58" s="54">
        <v>50.47</v>
      </c>
      <c r="H58" s="54"/>
      <c r="I58" s="55" t="s">
        <v>17</v>
      </c>
      <c r="J58" s="55" t="s">
        <v>244</v>
      </c>
      <c r="K58" s="25" t="s">
        <v>144</v>
      </c>
      <c r="L58" s="25">
        <v>26.85</v>
      </c>
      <c r="M58" s="25">
        <v>53.7</v>
      </c>
      <c r="N58" s="25">
        <v>80.55</v>
      </c>
      <c r="O58" s="25">
        <v>107.38</v>
      </c>
      <c r="P58" s="25">
        <v>107.38</v>
      </c>
    </row>
    <row r="59" spans="1:16" ht="32.25" customHeight="1">
      <c r="A59" s="57"/>
      <c r="B59" s="57"/>
      <c r="C59" s="58"/>
      <c r="D59" s="54"/>
      <c r="E59" s="54"/>
      <c r="F59" s="54"/>
      <c r="G59" s="54"/>
      <c r="H59" s="54"/>
      <c r="I59" s="55"/>
      <c r="J59" s="55"/>
      <c r="K59" s="25" t="s">
        <v>184</v>
      </c>
      <c r="L59" s="25">
        <v>75.180000000000007</v>
      </c>
      <c r="M59" s="25">
        <v>150.36000000000001</v>
      </c>
      <c r="N59" s="25">
        <v>225.54</v>
      </c>
      <c r="O59" s="25">
        <v>300.66000000000003</v>
      </c>
      <c r="P59" s="25">
        <v>300.66000000000003</v>
      </c>
    </row>
    <row r="60" spans="1:16" ht="32.25" customHeight="1">
      <c r="A60" s="57" t="s">
        <v>34</v>
      </c>
      <c r="B60" s="57" t="s">
        <v>223</v>
      </c>
      <c r="C60" s="54">
        <f t="shared" ref="C60" si="7">SUM(D60:H60)</f>
        <v>64.5</v>
      </c>
      <c r="D60" s="54">
        <v>64.5</v>
      </c>
      <c r="E60" s="54"/>
      <c r="F60" s="54"/>
      <c r="G60" s="54"/>
      <c r="H60" s="54"/>
      <c r="I60" s="55" t="s">
        <v>110</v>
      </c>
      <c r="J60" s="55" t="s">
        <v>244</v>
      </c>
      <c r="K60" s="43" t="s">
        <v>221</v>
      </c>
      <c r="L60" s="43">
        <v>11.25</v>
      </c>
      <c r="M60" s="43">
        <v>22.5</v>
      </c>
      <c r="N60" s="43">
        <v>33.75</v>
      </c>
      <c r="O60" s="43">
        <v>45</v>
      </c>
      <c r="P60" s="43">
        <v>45</v>
      </c>
    </row>
    <row r="61" spans="1:16" ht="32.25" customHeight="1">
      <c r="A61" s="57"/>
      <c r="B61" s="57"/>
      <c r="C61" s="58"/>
      <c r="D61" s="54"/>
      <c r="E61" s="54"/>
      <c r="F61" s="54"/>
      <c r="G61" s="54"/>
      <c r="H61" s="54"/>
      <c r="I61" s="56"/>
      <c r="J61" s="55"/>
      <c r="K61" s="43" t="s">
        <v>222</v>
      </c>
      <c r="L61" s="43">
        <v>31.5</v>
      </c>
      <c r="M61" s="43">
        <v>63</v>
      </c>
      <c r="N61" s="43">
        <v>94.5</v>
      </c>
      <c r="O61" s="43">
        <v>126</v>
      </c>
      <c r="P61" s="43">
        <v>126</v>
      </c>
    </row>
    <row r="62" spans="1:16" ht="32.25" customHeight="1">
      <c r="A62" s="57" t="s">
        <v>35</v>
      </c>
      <c r="B62" s="57" t="s">
        <v>36</v>
      </c>
      <c r="C62" s="54">
        <f t="shared" si="1"/>
        <v>0</v>
      </c>
      <c r="D62" s="54" t="s">
        <v>37</v>
      </c>
      <c r="E62" s="54" t="s">
        <v>37</v>
      </c>
      <c r="F62" s="54" t="s">
        <v>37</v>
      </c>
      <c r="G62" s="54" t="s">
        <v>37</v>
      </c>
      <c r="H62" s="54" t="s">
        <v>37</v>
      </c>
      <c r="I62" s="55" t="s">
        <v>96</v>
      </c>
      <c r="J62" s="55" t="s">
        <v>244</v>
      </c>
      <c r="K62" s="25" t="s">
        <v>144</v>
      </c>
      <c r="L62" s="25">
        <v>26.85</v>
      </c>
      <c r="M62" s="25">
        <v>53.7</v>
      </c>
      <c r="N62" s="25">
        <v>80.55</v>
      </c>
      <c r="O62" s="25">
        <v>107.38</v>
      </c>
      <c r="P62" s="25">
        <v>107.38</v>
      </c>
    </row>
    <row r="63" spans="1:16" ht="32.25" customHeight="1">
      <c r="A63" s="57"/>
      <c r="B63" s="57"/>
      <c r="C63" s="58"/>
      <c r="D63" s="54"/>
      <c r="E63" s="54"/>
      <c r="F63" s="54"/>
      <c r="G63" s="54"/>
      <c r="H63" s="54"/>
      <c r="I63" s="55"/>
      <c r="J63" s="55"/>
      <c r="K63" s="25" t="s">
        <v>184</v>
      </c>
      <c r="L63" s="25">
        <v>75.180000000000007</v>
      </c>
      <c r="M63" s="25">
        <v>150.36000000000001</v>
      </c>
      <c r="N63" s="25">
        <v>225.54</v>
      </c>
      <c r="O63" s="25">
        <v>300.66000000000003</v>
      </c>
      <c r="P63" s="25">
        <v>300.66000000000003</v>
      </c>
    </row>
    <row r="64" spans="1:16" ht="64.5" customHeight="1">
      <c r="A64" s="57" t="s">
        <v>38</v>
      </c>
      <c r="B64" s="57" t="s">
        <v>39</v>
      </c>
      <c r="C64" s="54">
        <f t="shared" si="1"/>
        <v>715.2</v>
      </c>
      <c r="D64" s="54">
        <v>180</v>
      </c>
      <c r="E64" s="54"/>
      <c r="F64" s="54">
        <v>180</v>
      </c>
      <c r="G64" s="54">
        <v>180</v>
      </c>
      <c r="H64" s="54">
        <v>175.2</v>
      </c>
      <c r="I64" s="44" t="s">
        <v>250</v>
      </c>
      <c r="J64" s="55" t="s">
        <v>244</v>
      </c>
      <c r="K64" s="25" t="s">
        <v>145</v>
      </c>
      <c r="L64" s="25">
        <v>30.2</v>
      </c>
      <c r="M64" s="25">
        <v>60.4</v>
      </c>
      <c r="N64" s="25">
        <v>90.6</v>
      </c>
      <c r="O64" s="25">
        <v>120.81</v>
      </c>
      <c r="P64" s="25">
        <v>120.81</v>
      </c>
    </row>
    <row r="65" spans="1:16" ht="32.25" customHeight="1">
      <c r="A65" s="57"/>
      <c r="B65" s="57"/>
      <c r="C65" s="58"/>
      <c r="D65" s="54"/>
      <c r="E65" s="54"/>
      <c r="F65" s="54"/>
      <c r="G65" s="54"/>
      <c r="H65" s="54"/>
      <c r="I65" s="37" t="s">
        <v>111</v>
      </c>
      <c r="J65" s="55"/>
      <c r="K65" s="25" t="s">
        <v>185</v>
      </c>
      <c r="L65" s="25">
        <v>84.56</v>
      </c>
      <c r="M65" s="25">
        <v>169.12</v>
      </c>
      <c r="N65" s="25">
        <v>253.68</v>
      </c>
      <c r="O65" s="25">
        <v>338.27</v>
      </c>
      <c r="P65" s="25">
        <v>338.27</v>
      </c>
    </row>
    <row r="66" spans="1:16" ht="32.25" customHeight="1">
      <c r="A66" s="57" t="s">
        <v>40</v>
      </c>
      <c r="B66" s="57" t="s">
        <v>224</v>
      </c>
      <c r="C66" s="54">
        <f t="shared" ref="C66" si="8">SUM(D66:H66)</f>
        <v>7.5</v>
      </c>
      <c r="D66" s="54">
        <v>7.5</v>
      </c>
      <c r="E66" s="54"/>
      <c r="F66" s="54"/>
      <c r="G66" s="54"/>
      <c r="H66" s="54"/>
      <c r="I66" s="55" t="s">
        <v>17</v>
      </c>
      <c r="J66" s="55" t="s">
        <v>244</v>
      </c>
      <c r="K66" s="43" t="s">
        <v>225</v>
      </c>
      <c r="L66" s="43">
        <v>2.25</v>
      </c>
      <c r="M66" s="43">
        <v>4.5</v>
      </c>
      <c r="N66" s="43">
        <v>6.75</v>
      </c>
      <c r="O66" s="43">
        <v>9</v>
      </c>
      <c r="P66" s="43">
        <v>9</v>
      </c>
    </row>
    <row r="67" spans="1:16" ht="32.25" customHeight="1">
      <c r="A67" s="57"/>
      <c r="B67" s="57"/>
      <c r="C67" s="58"/>
      <c r="D67" s="54"/>
      <c r="E67" s="54"/>
      <c r="F67" s="54"/>
      <c r="G67" s="54"/>
      <c r="H67" s="54"/>
      <c r="I67" s="56"/>
      <c r="J67" s="55"/>
      <c r="K67" s="43" t="s">
        <v>226</v>
      </c>
      <c r="L67" s="43">
        <v>31.5</v>
      </c>
      <c r="M67" s="43">
        <v>63</v>
      </c>
      <c r="N67" s="43">
        <v>94.5</v>
      </c>
      <c r="O67" s="43">
        <v>126</v>
      </c>
      <c r="P67" s="43">
        <v>126</v>
      </c>
    </row>
    <row r="68" spans="1:16" ht="80.25" customHeight="1">
      <c r="A68" s="57" t="s">
        <v>219</v>
      </c>
      <c r="B68" s="57" t="s">
        <v>230</v>
      </c>
      <c r="C68" s="54">
        <f t="shared" ref="C68" si="9">SUM(D68:H68)</f>
        <v>280</v>
      </c>
      <c r="D68" s="54">
        <v>280</v>
      </c>
      <c r="E68" s="54"/>
      <c r="F68" s="54"/>
      <c r="G68" s="54"/>
      <c r="H68" s="54"/>
      <c r="I68" s="55" t="s">
        <v>229</v>
      </c>
      <c r="J68" s="55" t="s">
        <v>244</v>
      </c>
      <c r="K68" s="43" t="s">
        <v>227</v>
      </c>
      <c r="L68" s="43">
        <v>95.73</v>
      </c>
      <c r="M68" s="43">
        <v>191.46</v>
      </c>
      <c r="N68" s="43">
        <v>287.19</v>
      </c>
      <c r="O68" s="43">
        <v>382.92</v>
      </c>
      <c r="P68" s="43">
        <v>478.65</v>
      </c>
    </row>
    <row r="69" spans="1:16" ht="77.25" customHeight="1">
      <c r="A69" s="57"/>
      <c r="B69" s="57"/>
      <c r="C69" s="58"/>
      <c r="D69" s="54"/>
      <c r="E69" s="54"/>
      <c r="F69" s="54"/>
      <c r="G69" s="54"/>
      <c r="H69" s="54"/>
      <c r="I69" s="56"/>
      <c r="J69" s="55"/>
      <c r="K69" s="43" t="s">
        <v>228</v>
      </c>
      <c r="L69" s="43">
        <v>268.04399999999998</v>
      </c>
      <c r="M69" s="43">
        <v>536.08799999999997</v>
      </c>
      <c r="N69" s="43">
        <v>804.13199999999995</v>
      </c>
      <c r="O69" s="43">
        <v>1072.1759999999999</v>
      </c>
      <c r="P69" s="43">
        <v>1340.22</v>
      </c>
    </row>
    <row r="70" spans="1:16" ht="32.25" customHeight="1">
      <c r="A70" s="57" t="s">
        <v>220</v>
      </c>
      <c r="B70" s="57" t="s">
        <v>231</v>
      </c>
      <c r="C70" s="54">
        <f t="shared" ref="C70" si="10">SUM(D70:H70)</f>
        <v>6</v>
      </c>
      <c r="D70" s="54">
        <v>6</v>
      </c>
      <c r="E70" s="54"/>
      <c r="F70" s="54"/>
      <c r="G70" s="54"/>
      <c r="H70" s="54"/>
      <c r="I70" s="55" t="s">
        <v>17</v>
      </c>
      <c r="J70" s="55" t="s">
        <v>244</v>
      </c>
      <c r="K70" s="43" t="s">
        <v>232</v>
      </c>
      <c r="L70" s="43">
        <v>1.2</v>
      </c>
      <c r="M70" s="43">
        <v>2.4</v>
      </c>
      <c r="N70" s="43">
        <v>3.6</v>
      </c>
      <c r="O70" s="43">
        <v>4.8</v>
      </c>
      <c r="P70" s="43">
        <v>6</v>
      </c>
    </row>
    <row r="71" spans="1:16" ht="32.25" customHeight="1">
      <c r="A71" s="57"/>
      <c r="B71" s="57"/>
      <c r="C71" s="58"/>
      <c r="D71" s="54"/>
      <c r="E71" s="54"/>
      <c r="F71" s="54"/>
      <c r="G71" s="54"/>
      <c r="H71" s="54"/>
      <c r="I71" s="56"/>
      <c r="J71" s="55"/>
      <c r="K71" s="43" t="s">
        <v>233</v>
      </c>
      <c r="L71" s="43">
        <v>3.36</v>
      </c>
      <c r="M71" s="43">
        <v>6.72</v>
      </c>
      <c r="N71" s="43">
        <v>10.08</v>
      </c>
      <c r="O71" s="43">
        <v>13.44</v>
      </c>
      <c r="P71" s="43">
        <v>16.8</v>
      </c>
    </row>
    <row r="72" spans="1:16" ht="32.25" customHeight="1">
      <c r="A72" s="57" t="s">
        <v>234</v>
      </c>
      <c r="B72" s="57" t="s">
        <v>41</v>
      </c>
      <c r="C72" s="54">
        <f t="shared" si="1"/>
        <v>128</v>
      </c>
      <c r="D72" s="54"/>
      <c r="E72" s="54"/>
      <c r="F72" s="54"/>
      <c r="G72" s="54">
        <v>64</v>
      </c>
      <c r="H72" s="54">
        <v>64</v>
      </c>
      <c r="I72" s="37" t="s">
        <v>110</v>
      </c>
      <c r="J72" s="55" t="s">
        <v>244</v>
      </c>
      <c r="K72" s="25" t="s">
        <v>146</v>
      </c>
      <c r="L72" s="25"/>
      <c r="M72" s="25">
        <v>3</v>
      </c>
      <c r="N72" s="25">
        <v>6</v>
      </c>
      <c r="O72" s="25">
        <v>9</v>
      </c>
      <c r="P72" s="25">
        <v>12</v>
      </c>
    </row>
    <row r="73" spans="1:16" ht="32.25" customHeight="1">
      <c r="A73" s="57"/>
      <c r="B73" s="57"/>
      <c r="C73" s="58"/>
      <c r="D73" s="54"/>
      <c r="E73" s="54"/>
      <c r="F73" s="54"/>
      <c r="G73" s="54"/>
      <c r="H73" s="54"/>
      <c r="I73" s="37" t="s">
        <v>111</v>
      </c>
      <c r="J73" s="55"/>
      <c r="K73" s="25" t="s">
        <v>186</v>
      </c>
      <c r="L73" s="25"/>
      <c r="M73" s="25">
        <v>8.4</v>
      </c>
      <c r="N73" s="25">
        <v>16.8</v>
      </c>
      <c r="O73" s="25">
        <v>25.2</v>
      </c>
      <c r="P73" s="25">
        <v>33.6</v>
      </c>
    </row>
    <row r="74" spans="1:16" ht="32.25" customHeight="1">
      <c r="A74" s="57" t="s">
        <v>235</v>
      </c>
      <c r="B74" s="57" t="s">
        <v>147</v>
      </c>
      <c r="C74" s="54">
        <f t="shared" si="1"/>
        <v>0</v>
      </c>
      <c r="D74" s="54" t="s">
        <v>37</v>
      </c>
      <c r="E74" s="54" t="s">
        <v>37</v>
      </c>
      <c r="F74" s="54" t="s">
        <v>37</v>
      </c>
      <c r="G74" s="54" t="s">
        <v>37</v>
      </c>
      <c r="H74" s="54" t="s">
        <v>37</v>
      </c>
      <c r="I74" s="55" t="s">
        <v>96</v>
      </c>
      <c r="J74" s="55" t="s">
        <v>244</v>
      </c>
      <c r="K74" s="25" t="s">
        <v>148</v>
      </c>
      <c r="L74" s="25">
        <v>26.4</v>
      </c>
      <c r="M74" s="25">
        <v>26.4</v>
      </c>
      <c r="N74" s="25">
        <v>26.4</v>
      </c>
      <c r="O74" s="25">
        <v>26.4</v>
      </c>
      <c r="P74" s="25">
        <v>26.4</v>
      </c>
    </row>
    <row r="75" spans="1:16" ht="32.25" customHeight="1">
      <c r="A75" s="57"/>
      <c r="B75" s="57"/>
      <c r="C75" s="58"/>
      <c r="D75" s="54"/>
      <c r="E75" s="54"/>
      <c r="F75" s="54"/>
      <c r="G75" s="54"/>
      <c r="H75" s="54"/>
      <c r="I75" s="55"/>
      <c r="J75" s="55"/>
      <c r="K75" s="25" t="s">
        <v>187</v>
      </c>
      <c r="L75" s="25">
        <v>73.989999999999995</v>
      </c>
      <c r="M75" s="25">
        <v>73.989999999999995</v>
      </c>
      <c r="N75" s="25">
        <v>73.989999999999995</v>
      </c>
      <c r="O75" s="25">
        <v>73.989999999999995</v>
      </c>
      <c r="P75" s="25">
        <v>73.989999999999995</v>
      </c>
    </row>
    <row r="76" spans="1:16" ht="43.5" customHeight="1">
      <c r="A76" s="57" t="s">
        <v>236</v>
      </c>
      <c r="B76" s="57" t="s">
        <v>42</v>
      </c>
      <c r="C76" s="54">
        <f t="shared" si="1"/>
        <v>67.7</v>
      </c>
      <c r="D76" s="54"/>
      <c r="E76" s="54"/>
      <c r="F76" s="54"/>
      <c r="G76" s="54">
        <v>33.85</v>
      </c>
      <c r="H76" s="54">
        <v>33.85</v>
      </c>
      <c r="I76" s="37" t="s">
        <v>110</v>
      </c>
      <c r="J76" s="55" t="s">
        <v>244</v>
      </c>
      <c r="K76" s="25" t="s">
        <v>149</v>
      </c>
      <c r="L76" s="25"/>
      <c r="M76" s="25"/>
      <c r="N76" s="25">
        <v>12.09</v>
      </c>
      <c r="O76" s="25">
        <v>12.09</v>
      </c>
      <c r="P76" s="25">
        <v>12.09</v>
      </c>
    </row>
    <row r="77" spans="1:16" ht="32.25" customHeight="1">
      <c r="A77" s="57"/>
      <c r="B77" s="57"/>
      <c r="C77" s="58"/>
      <c r="D77" s="54"/>
      <c r="E77" s="54"/>
      <c r="F77" s="54"/>
      <c r="G77" s="54"/>
      <c r="H77" s="54"/>
      <c r="I77" s="37" t="s">
        <v>111</v>
      </c>
      <c r="J77" s="55"/>
      <c r="K77" s="25" t="s">
        <v>188</v>
      </c>
      <c r="L77" s="25"/>
      <c r="M77" s="25"/>
      <c r="N77" s="25">
        <v>33.85</v>
      </c>
      <c r="O77" s="25">
        <v>33.85</v>
      </c>
      <c r="P77" s="25">
        <v>33.85</v>
      </c>
    </row>
    <row r="78" spans="1:16" ht="32.25" customHeight="1">
      <c r="A78" s="57" t="s">
        <v>237</v>
      </c>
      <c r="B78" s="57" t="s">
        <v>43</v>
      </c>
      <c r="C78" s="54">
        <f t="shared" si="1"/>
        <v>463</v>
      </c>
      <c r="D78" s="54"/>
      <c r="E78" s="54"/>
      <c r="F78" s="54"/>
      <c r="G78" s="54">
        <v>463</v>
      </c>
      <c r="H78" s="54"/>
      <c r="I78" s="37" t="s">
        <v>110</v>
      </c>
      <c r="J78" s="55" t="s">
        <v>244</v>
      </c>
      <c r="K78" s="25" t="s">
        <v>150</v>
      </c>
      <c r="L78" s="25"/>
      <c r="M78" s="25"/>
      <c r="N78" s="25"/>
      <c r="O78" s="25">
        <v>84</v>
      </c>
      <c r="P78" s="25">
        <v>84</v>
      </c>
    </row>
    <row r="79" spans="1:16" ht="32.25" customHeight="1">
      <c r="A79" s="57"/>
      <c r="B79" s="57"/>
      <c r="C79" s="58"/>
      <c r="D79" s="54"/>
      <c r="E79" s="54"/>
      <c r="F79" s="54"/>
      <c r="G79" s="54"/>
      <c r="H79" s="54"/>
      <c r="I79" s="37" t="s">
        <v>111</v>
      </c>
      <c r="J79" s="55"/>
      <c r="K79" s="25" t="s">
        <v>189</v>
      </c>
      <c r="L79" s="25"/>
      <c r="M79" s="25"/>
      <c r="N79" s="25"/>
      <c r="O79" s="25">
        <v>235.2</v>
      </c>
      <c r="P79" s="25">
        <v>235.2</v>
      </c>
    </row>
    <row r="80" spans="1:16" ht="50.25" customHeight="1">
      <c r="A80" s="22" t="s">
        <v>44</v>
      </c>
      <c r="B80" s="22" t="s">
        <v>45</v>
      </c>
      <c r="C80" s="23">
        <f t="shared" si="1"/>
        <v>34847</v>
      </c>
      <c r="D80" s="23">
        <f>SUM(D81:D92)</f>
        <v>1190</v>
      </c>
      <c r="E80" s="23">
        <f>SUM(E81:E92)</f>
        <v>2855</v>
      </c>
      <c r="F80" s="23">
        <f t="shared" ref="F80:H80" si="11">SUM(F81:F92)</f>
        <v>6757</v>
      </c>
      <c r="G80" s="23">
        <f t="shared" si="11"/>
        <v>7587</v>
      </c>
      <c r="H80" s="23">
        <f t="shared" si="11"/>
        <v>16458</v>
      </c>
      <c r="I80" s="24"/>
      <c r="J80" s="24"/>
      <c r="K80" s="25"/>
      <c r="L80" s="25"/>
      <c r="M80" s="25"/>
      <c r="N80" s="25"/>
      <c r="O80" s="25"/>
      <c r="P80" s="25"/>
    </row>
    <row r="81" spans="1:16" ht="32.25" customHeight="1">
      <c r="A81" s="57" t="s">
        <v>46</v>
      </c>
      <c r="B81" s="57" t="s">
        <v>47</v>
      </c>
      <c r="C81" s="54">
        <f t="shared" si="1"/>
        <v>2700</v>
      </c>
      <c r="D81" s="54"/>
      <c r="E81" s="54">
        <v>100</v>
      </c>
      <c r="F81" s="54">
        <v>800</v>
      </c>
      <c r="G81" s="54">
        <v>800</v>
      </c>
      <c r="H81" s="54">
        <v>1000</v>
      </c>
      <c r="I81" s="55" t="s">
        <v>152</v>
      </c>
      <c r="J81" s="55" t="s">
        <v>244</v>
      </c>
      <c r="K81" s="25" t="s">
        <v>151</v>
      </c>
      <c r="L81" s="25"/>
      <c r="M81" s="25">
        <v>0.14000000000000001</v>
      </c>
      <c r="N81" s="25">
        <v>0.3</v>
      </c>
      <c r="O81" s="25">
        <v>0.42</v>
      </c>
      <c r="P81" s="25">
        <v>0.47</v>
      </c>
    </row>
    <row r="82" spans="1:16" ht="32.25" customHeight="1">
      <c r="A82" s="57"/>
      <c r="B82" s="57"/>
      <c r="C82" s="58"/>
      <c r="D82" s="54"/>
      <c r="E82" s="54"/>
      <c r="F82" s="54"/>
      <c r="G82" s="54"/>
      <c r="H82" s="54"/>
      <c r="I82" s="59"/>
      <c r="J82" s="55"/>
      <c r="K82" s="25" t="s">
        <v>190</v>
      </c>
      <c r="L82" s="25"/>
      <c r="M82" s="25">
        <v>261.01</v>
      </c>
      <c r="N82" s="25">
        <v>545.87</v>
      </c>
      <c r="O82" s="25">
        <v>764.22</v>
      </c>
      <c r="P82" s="25">
        <v>855.19</v>
      </c>
    </row>
    <row r="83" spans="1:16" ht="32.25" customHeight="1">
      <c r="A83" s="57" t="s">
        <v>48</v>
      </c>
      <c r="B83" s="57" t="s">
        <v>49</v>
      </c>
      <c r="C83" s="54">
        <f t="shared" si="1"/>
        <v>960</v>
      </c>
      <c r="D83" s="54">
        <v>240</v>
      </c>
      <c r="E83" s="54"/>
      <c r="F83" s="54">
        <v>240</v>
      </c>
      <c r="G83" s="54">
        <v>240</v>
      </c>
      <c r="H83" s="54">
        <v>240</v>
      </c>
      <c r="I83" s="55" t="s">
        <v>152</v>
      </c>
      <c r="J83" s="55" t="s">
        <v>244</v>
      </c>
      <c r="K83" s="25" t="s">
        <v>153</v>
      </c>
      <c r="L83" s="25">
        <v>37.799999999999997</v>
      </c>
      <c r="M83" s="25">
        <v>75.599999999999994</v>
      </c>
      <c r="N83" s="25">
        <v>113.5</v>
      </c>
      <c r="O83" s="25">
        <v>151.4</v>
      </c>
      <c r="P83" s="25">
        <v>189.2</v>
      </c>
    </row>
    <row r="84" spans="1:16" ht="32.25" customHeight="1">
      <c r="A84" s="57"/>
      <c r="B84" s="57"/>
      <c r="C84" s="58"/>
      <c r="D84" s="54"/>
      <c r="E84" s="54"/>
      <c r="F84" s="54"/>
      <c r="G84" s="54"/>
      <c r="H84" s="54"/>
      <c r="I84" s="55"/>
      <c r="J84" s="55"/>
      <c r="K84" s="25" t="s">
        <v>154</v>
      </c>
      <c r="L84" s="25">
        <v>105.84</v>
      </c>
      <c r="M84" s="25">
        <v>211.68</v>
      </c>
      <c r="N84" s="25">
        <v>317.8</v>
      </c>
      <c r="O84" s="25">
        <v>423.92</v>
      </c>
      <c r="P84" s="25">
        <v>529.76</v>
      </c>
    </row>
    <row r="85" spans="1:16" s="34" customFormat="1" ht="32.25" customHeight="1">
      <c r="A85" s="69" t="s">
        <v>50</v>
      </c>
      <c r="B85" s="69" t="s">
        <v>51</v>
      </c>
      <c r="C85" s="65">
        <f>SUM(D85:H85)</f>
        <v>10587</v>
      </c>
      <c r="D85" s="65">
        <v>950</v>
      </c>
      <c r="E85" s="65">
        <v>2755</v>
      </c>
      <c r="F85" s="65">
        <v>2167</v>
      </c>
      <c r="G85" s="65">
        <v>2547</v>
      </c>
      <c r="H85" s="65">
        <v>2168</v>
      </c>
      <c r="I85" s="45" t="s">
        <v>251</v>
      </c>
      <c r="J85" s="55" t="s">
        <v>244</v>
      </c>
      <c r="K85" s="32" t="s">
        <v>155</v>
      </c>
      <c r="L85" s="32">
        <v>0.42</v>
      </c>
      <c r="M85" s="33">
        <v>4.42</v>
      </c>
      <c r="N85" s="33">
        <v>4.42</v>
      </c>
      <c r="O85" s="33">
        <v>4.42</v>
      </c>
      <c r="P85" s="33">
        <v>4.42</v>
      </c>
    </row>
    <row r="86" spans="1:16" s="34" customFormat="1" ht="32.25" customHeight="1">
      <c r="A86" s="69"/>
      <c r="B86" s="69"/>
      <c r="C86" s="66"/>
      <c r="D86" s="65"/>
      <c r="E86" s="65"/>
      <c r="F86" s="65"/>
      <c r="G86" s="65"/>
      <c r="H86" s="65"/>
      <c r="I86" s="45" t="s">
        <v>252</v>
      </c>
      <c r="J86" s="55"/>
      <c r="K86" s="33" t="s">
        <v>191</v>
      </c>
      <c r="L86" s="35">
        <v>764.21</v>
      </c>
      <c r="M86" s="32">
        <v>8043.55</v>
      </c>
      <c r="N86" s="32">
        <v>8043.55</v>
      </c>
      <c r="O86" s="32">
        <v>8043.55</v>
      </c>
      <c r="P86" s="32">
        <v>8043.55</v>
      </c>
    </row>
    <row r="87" spans="1:16" s="34" customFormat="1" ht="32.25" customHeight="1">
      <c r="A87" s="69" t="s">
        <v>52</v>
      </c>
      <c r="B87" s="69" t="s">
        <v>53</v>
      </c>
      <c r="C87" s="65">
        <f t="shared" si="1"/>
        <v>150</v>
      </c>
      <c r="D87" s="65"/>
      <c r="E87" s="65"/>
      <c r="F87" s="65">
        <v>150</v>
      </c>
      <c r="G87" s="65"/>
      <c r="H87" s="65"/>
      <c r="I87" s="68" t="s">
        <v>152</v>
      </c>
      <c r="J87" s="55" t="s">
        <v>244</v>
      </c>
      <c r="K87" s="32" t="s">
        <v>156</v>
      </c>
      <c r="L87" s="32"/>
      <c r="M87" s="32">
        <v>1.9450000000000001</v>
      </c>
      <c r="N87" s="32">
        <v>3.89</v>
      </c>
      <c r="O87" s="32">
        <v>3.89</v>
      </c>
      <c r="P87" s="32">
        <v>3.89</v>
      </c>
    </row>
    <row r="88" spans="1:16" s="34" customFormat="1" ht="32.25" customHeight="1">
      <c r="A88" s="69"/>
      <c r="B88" s="69"/>
      <c r="C88" s="66"/>
      <c r="D88" s="65"/>
      <c r="E88" s="65"/>
      <c r="F88" s="65"/>
      <c r="G88" s="65"/>
      <c r="H88" s="65"/>
      <c r="I88" s="68"/>
      <c r="J88" s="55"/>
      <c r="K88" s="32" t="s">
        <v>192</v>
      </c>
      <c r="L88" s="32"/>
      <c r="M88" s="32">
        <v>3539.16</v>
      </c>
      <c r="N88" s="32">
        <v>7078.32</v>
      </c>
      <c r="O88" s="32">
        <v>7078.32</v>
      </c>
      <c r="P88" s="32">
        <v>7078.32</v>
      </c>
    </row>
    <row r="89" spans="1:16" ht="32.25" customHeight="1">
      <c r="A89" s="57" t="s">
        <v>54</v>
      </c>
      <c r="B89" s="57" t="s">
        <v>56</v>
      </c>
      <c r="C89" s="54">
        <f t="shared" ref="C89:C98" si="12">SUM(D89:H89)</f>
        <v>15600</v>
      </c>
      <c r="D89" s="54"/>
      <c r="E89" s="54"/>
      <c r="F89" s="54">
        <v>3400</v>
      </c>
      <c r="G89" s="54">
        <v>3000</v>
      </c>
      <c r="H89" s="54">
        <v>9200</v>
      </c>
      <c r="I89" s="55" t="s">
        <v>152</v>
      </c>
      <c r="J89" s="55" t="s">
        <v>244</v>
      </c>
      <c r="K89" s="25" t="s">
        <v>157</v>
      </c>
      <c r="L89" s="25"/>
      <c r="M89" s="25">
        <v>2.5779999999999998</v>
      </c>
      <c r="N89" s="25">
        <v>4.5640000000000001</v>
      </c>
      <c r="O89" s="25">
        <v>6.6669999999999998</v>
      </c>
      <c r="P89" s="25">
        <v>8.8409999999999993</v>
      </c>
    </row>
    <row r="90" spans="1:16" ht="32.25" customHeight="1">
      <c r="A90" s="57"/>
      <c r="B90" s="57"/>
      <c r="C90" s="58"/>
      <c r="D90" s="54"/>
      <c r="E90" s="54"/>
      <c r="F90" s="54"/>
      <c r="G90" s="54"/>
      <c r="H90" s="54"/>
      <c r="I90" s="55"/>
      <c r="J90" s="55"/>
      <c r="K90" s="25" t="s">
        <v>158</v>
      </c>
      <c r="L90" s="25"/>
      <c r="M90" s="25">
        <v>4691.53</v>
      </c>
      <c r="N90" s="25">
        <v>8303.7099999999991</v>
      </c>
      <c r="O90" s="25">
        <v>12130.9</v>
      </c>
      <c r="P90" s="25">
        <v>16087.09</v>
      </c>
    </row>
    <row r="91" spans="1:16" ht="32.25" customHeight="1">
      <c r="A91" s="57" t="s">
        <v>55</v>
      </c>
      <c r="B91" s="57" t="s">
        <v>57</v>
      </c>
      <c r="C91" s="54">
        <f t="shared" si="12"/>
        <v>4850</v>
      </c>
      <c r="D91" s="54"/>
      <c r="E91" s="54"/>
      <c r="F91" s="54"/>
      <c r="G91" s="54">
        <v>1000</v>
      </c>
      <c r="H91" s="54">
        <v>3850</v>
      </c>
      <c r="I91" s="55" t="s">
        <v>213</v>
      </c>
      <c r="J91" s="55" t="s">
        <v>244</v>
      </c>
      <c r="K91" s="25" t="s">
        <v>159</v>
      </c>
      <c r="L91" s="25"/>
      <c r="M91" s="25">
        <v>1.157</v>
      </c>
      <c r="N91" s="25">
        <v>2.4569999999999999</v>
      </c>
      <c r="O91" s="25">
        <v>3.419</v>
      </c>
      <c r="P91" s="25">
        <v>4.4210000000000003</v>
      </c>
    </row>
    <row r="92" spans="1:16" ht="32.25" customHeight="1">
      <c r="A92" s="57"/>
      <c r="B92" s="57"/>
      <c r="C92" s="58"/>
      <c r="D92" s="54"/>
      <c r="E92" s="54"/>
      <c r="F92" s="54"/>
      <c r="G92" s="54"/>
      <c r="H92" s="54"/>
      <c r="I92" s="55"/>
      <c r="J92" s="55"/>
      <c r="K92" s="25" t="s">
        <v>160</v>
      </c>
      <c r="L92" s="25"/>
      <c r="M92" s="25">
        <v>2105.52</v>
      </c>
      <c r="N92" s="25">
        <v>4471.2700000000004</v>
      </c>
      <c r="O92" s="25">
        <v>6221.92</v>
      </c>
      <c r="P92" s="25">
        <v>8043.55</v>
      </c>
    </row>
    <row r="93" spans="1:16" ht="32.25" customHeight="1">
      <c r="A93" s="22" t="s">
        <v>58</v>
      </c>
      <c r="B93" s="22" t="s">
        <v>59</v>
      </c>
      <c r="C93" s="23">
        <f t="shared" si="12"/>
        <v>16809.400000000001</v>
      </c>
      <c r="D93" s="23">
        <f>SUM(D94:D101)</f>
        <v>120</v>
      </c>
      <c r="E93" s="23">
        <f t="shared" ref="E93:H93" si="13">SUM(E94:E99)</f>
        <v>3226.2</v>
      </c>
      <c r="F93" s="23">
        <f t="shared" si="13"/>
        <v>5263.2</v>
      </c>
      <c r="G93" s="23">
        <f t="shared" si="13"/>
        <v>4600</v>
      </c>
      <c r="H93" s="23">
        <f t="shared" si="13"/>
        <v>3600</v>
      </c>
      <c r="I93" s="24"/>
      <c r="J93" s="24"/>
      <c r="K93" s="25"/>
      <c r="L93" s="25"/>
      <c r="M93" s="25"/>
      <c r="N93" s="25"/>
      <c r="O93" s="25"/>
      <c r="P93" s="25"/>
    </row>
    <row r="94" spans="1:16" ht="32.25" customHeight="1">
      <c r="A94" s="57" t="s">
        <v>60</v>
      </c>
      <c r="B94" s="57" t="s">
        <v>62</v>
      </c>
      <c r="C94" s="54">
        <f t="shared" si="12"/>
        <v>720</v>
      </c>
      <c r="D94" s="54"/>
      <c r="E94" s="54"/>
      <c r="F94" s="54">
        <v>240</v>
      </c>
      <c r="G94" s="54">
        <v>240</v>
      </c>
      <c r="H94" s="54">
        <v>240</v>
      </c>
      <c r="I94" s="55" t="s">
        <v>161</v>
      </c>
      <c r="J94" s="55" t="s">
        <v>245</v>
      </c>
      <c r="K94" s="25" t="s">
        <v>162</v>
      </c>
      <c r="L94" s="25"/>
      <c r="M94" s="25">
        <v>45</v>
      </c>
      <c r="N94" s="25">
        <v>45</v>
      </c>
      <c r="O94" s="25">
        <v>45</v>
      </c>
      <c r="P94" s="25">
        <v>45</v>
      </c>
    </row>
    <row r="95" spans="1:16" ht="32.25" customHeight="1">
      <c r="A95" s="57"/>
      <c r="B95" s="57"/>
      <c r="C95" s="58"/>
      <c r="D95" s="54"/>
      <c r="E95" s="54"/>
      <c r="F95" s="54"/>
      <c r="G95" s="54"/>
      <c r="H95" s="54"/>
      <c r="I95" s="55"/>
      <c r="J95" s="55"/>
      <c r="K95" s="28" t="s">
        <v>163</v>
      </c>
      <c r="L95" s="25"/>
      <c r="M95" s="25">
        <v>540.91999999999996</v>
      </c>
      <c r="N95" s="25">
        <v>540.91999999999996</v>
      </c>
      <c r="O95" s="25">
        <v>540.91999999999996</v>
      </c>
      <c r="P95" s="25">
        <v>540.91999999999996</v>
      </c>
    </row>
    <row r="96" spans="1:16" ht="32.25" customHeight="1">
      <c r="A96" s="57" t="s">
        <v>61</v>
      </c>
      <c r="B96" s="57" t="s">
        <v>64</v>
      </c>
      <c r="C96" s="54">
        <f t="shared" si="12"/>
        <v>1080</v>
      </c>
      <c r="D96" s="54"/>
      <c r="E96" s="54"/>
      <c r="F96" s="54">
        <v>360</v>
      </c>
      <c r="G96" s="54">
        <v>360</v>
      </c>
      <c r="H96" s="54">
        <v>360</v>
      </c>
      <c r="I96" s="55" t="s">
        <v>161</v>
      </c>
      <c r="J96" s="55" t="s">
        <v>245</v>
      </c>
      <c r="K96" s="25" t="s">
        <v>162</v>
      </c>
      <c r="L96" s="25"/>
      <c r="M96" s="25">
        <v>45</v>
      </c>
      <c r="N96" s="25">
        <v>45</v>
      </c>
      <c r="O96" s="25">
        <v>45</v>
      </c>
      <c r="P96" s="25">
        <v>45</v>
      </c>
    </row>
    <row r="97" spans="1:16" ht="32.25" customHeight="1">
      <c r="A97" s="57"/>
      <c r="B97" s="57"/>
      <c r="C97" s="58"/>
      <c r="D97" s="54"/>
      <c r="E97" s="54"/>
      <c r="F97" s="54"/>
      <c r="G97" s="54"/>
      <c r="H97" s="54"/>
      <c r="I97" s="55"/>
      <c r="J97" s="55"/>
      <c r="K97" s="28" t="s">
        <v>163</v>
      </c>
      <c r="L97" s="25"/>
      <c r="M97" s="25">
        <v>540.91999999999996</v>
      </c>
      <c r="N97" s="25">
        <v>540.91999999999996</v>
      </c>
      <c r="O97" s="25">
        <v>540.91999999999996</v>
      </c>
      <c r="P97" s="25">
        <v>540.91999999999996</v>
      </c>
    </row>
    <row r="98" spans="1:16" ht="60.75" customHeight="1">
      <c r="A98" s="57" t="s">
        <v>63</v>
      </c>
      <c r="B98" s="57" t="s">
        <v>65</v>
      </c>
      <c r="C98" s="54">
        <f t="shared" si="12"/>
        <v>14889.4</v>
      </c>
      <c r="D98" s="54"/>
      <c r="E98" s="54">
        <v>3226.2</v>
      </c>
      <c r="F98" s="54">
        <f>4430+233.2</f>
        <v>4663.2</v>
      </c>
      <c r="G98" s="54">
        <v>4000</v>
      </c>
      <c r="H98" s="54">
        <v>3000</v>
      </c>
      <c r="I98" s="30" t="s">
        <v>110</v>
      </c>
      <c r="J98" s="55" t="s">
        <v>245</v>
      </c>
      <c r="K98" s="25" t="s">
        <v>164</v>
      </c>
      <c r="L98" s="25"/>
      <c r="M98" s="25">
        <v>1.766</v>
      </c>
      <c r="N98" s="25">
        <v>3.1779999999999999</v>
      </c>
      <c r="O98" s="25">
        <v>4.5910000000000002</v>
      </c>
      <c r="P98" s="25">
        <v>5.65</v>
      </c>
    </row>
    <row r="99" spans="1:16" ht="39" customHeight="1">
      <c r="A99" s="57"/>
      <c r="B99" s="57"/>
      <c r="C99" s="58"/>
      <c r="D99" s="54"/>
      <c r="E99" s="54"/>
      <c r="F99" s="54"/>
      <c r="G99" s="54"/>
      <c r="H99" s="54"/>
      <c r="I99" s="30" t="s">
        <v>211</v>
      </c>
      <c r="J99" s="55"/>
      <c r="K99" s="25" t="s">
        <v>165</v>
      </c>
      <c r="L99" s="25"/>
      <c r="M99" s="25">
        <v>3212.66</v>
      </c>
      <c r="N99" s="25">
        <v>5782.79</v>
      </c>
      <c r="O99" s="25">
        <v>8352.92</v>
      </c>
      <c r="P99" s="25">
        <v>10280.51</v>
      </c>
    </row>
    <row r="100" spans="1:16" ht="32.25" customHeight="1">
      <c r="A100" s="57" t="s">
        <v>238</v>
      </c>
      <c r="B100" s="57" t="s">
        <v>240</v>
      </c>
      <c r="C100" s="54">
        <f t="shared" ref="C100" si="14">SUM(D100:H100)</f>
        <v>120</v>
      </c>
      <c r="D100" s="54">
        <v>120</v>
      </c>
      <c r="E100" s="54"/>
      <c r="F100" s="54"/>
      <c r="G100" s="54"/>
      <c r="H100" s="54"/>
      <c r="I100" s="55" t="s">
        <v>239</v>
      </c>
      <c r="J100" s="55" t="s">
        <v>245</v>
      </c>
      <c r="K100" s="43" t="s">
        <v>241</v>
      </c>
      <c r="L100" s="43">
        <v>0.3</v>
      </c>
      <c r="M100" s="43">
        <v>0.6</v>
      </c>
      <c r="N100" s="43">
        <v>0.9</v>
      </c>
      <c r="O100" s="43">
        <v>1.2</v>
      </c>
      <c r="P100" s="43">
        <v>1.5</v>
      </c>
    </row>
    <row r="101" spans="1:16" ht="32.25" customHeight="1">
      <c r="A101" s="57"/>
      <c r="B101" s="57"/>
      <c r="C101" s="58"/>
      <c r="D101" s="54"/>
      <c r="E101" s="54"/>
      <c r="F101" s="54"/>
      <c r="G101" s="54"/>
      <c r="H101" s="54"/>
      <c r="I101" s="55"/>
      <c r="J101" s="55"/>
      <c r="K101" s="43" t="s">
        <v>242</v>
      </c>
      <c r="L101" s="43">
        <v>32.549999999999997</v>
      </c>
      <c r="M101" s="43">
        <v>65.099999999999994</v>
      </c>
      <c r="N101" s="43">
        <v>97.65</v>
      </c>
      <c r="O101" s="43">
        <v>130.19999999999999</v>
      </c>
      <c r="P101" s="43">
        <v>162.75</v>
      </c>
    </row>
    <row r="102" spans="1:16" ht="32.25" customHeight="1">
      <c r="A102" s="39"/>
      <c r="B102" s="22" t="s">
        <v>66</v>
      </c>
      <c r="C102" s="23"/>
      <c r="D102" s="38"/>
      <c r="E102" s="38"/>
      <c r="F102" s="38"/>
      <c r="G102" s="38"/>
      <c r="H102" s="38"/>
      <c r="I102" s="24"/>
      <c r="J102" s="24"/>
      <c r="K102" s="25"/>
      <c r="L102" s="25"/>
      <c r="M102" s="25"/>
      <c r="N102" s="25"/>
      <c r="O102" s="25"/>
      <c r="P102" s="25"/>
    </row>
    <row r="103" spans="1:16" ht="32.25" customHeight="1">
      <c r="A103" s="39"/>
      <c r="B103" s="22" t="s">
        <v>166</v>
      </c>
      <c r="C103" s="23">
        <f t="shared" ref="C103:C111" si="15">SUM(D103:H103)</f>
        <v>58213</v>
      </c>
      <c r="D103" s="23">
        <f>D46+D11</f>
        <v>2059.59</v>
      </c>
      <c r="E103" s="23">
        <f>E46+E11</f>
        <v>7442.32</v>
      </c>
      <c r="F103" s="23">
        <f>F46+F11</f>
        <v>15170.2</v>
      </c>
      <c r="G103" s="23">
        <f>G46+G11</f>
        <v>13069.08</v>
      </c>
      <c r="H103" s="23">
        <f t="shared" ref="H103" si="16">H46+H11</f>
        <v>20471.810000000001</v>
      </c>
      <c r="I103" s="24"/>
      <c r="J103" s="24"/>
      <c r="K103" s="25">
        <v>232025</v>
      </c>
      <c r="L103" s="25">
        <v>1964.51</v>
      </c>
      <c r="M103" s="25">
        <v>33506.79</v>
      </c>
      <c r="N103" s="25">
        <v>53176.404999999999</v>
      </c>
      <c r="O103" s="25">
        <v>65768.129000000001</v>
      </c>
      <c r="P103" s="25">
        <v>77603.502999999997</v>
      </c>
    </row>
    <row r="104" spans="1:16" ht="32.25" customHeight="1">
      <c r="A104" s="39"/>
      <c r="B104" s="22" t="s">
        <v>167</v>
      </c>
      <c r="C104" s="23">
        <f t="shared" si="15"/>
        <v>22759.950000000004</v>
      </c>
      <c r="D104" s="36">
        <v>1699.59</v>
      </c>
      <c r="E104" s="36">
        <f t="shared" ref="E104:H104" si="17">E105+E106</f>
        <v>7342.32</v>
      </c>
      <c r="F104" s="36">
        <f t="shared" si="17"/>
        <v>7980.2</v>
      </c>
      <c r="G104" s="36">
        <f t="shared" si="17"/>
        <v>3429.08</v>
      </c>
      <c r="H104" s="36">
        <f t="shared" si="17"/>
        <v>2308.7600000000002</v>
      </c>
      <c r="I104" s="24"/>
      <c r="J104" s="24"/>
      <c r="K104" s="25" t="s">
        <v>37</v>
      </c>
      <c r="L104" s="25" t="s">
        <v>37</v>
      </c>
      <c r="M104" s="25" t="s">
        <v>37</v>
      </c>
      <c r="N104" s="25" t="s">
        <v>37</v>
      </c>
      <c r="O104" s="25" t="s">
        <v>37</v>
      </c>
      <c r="P104" s="25" t="s">
        <v>37</v>
      </c>
    </row>
    <row r="105" spans="1:16" ht="32.25" customHeight="1">
      <c r="A105" s="39"/>
      <c r="B105" s="22" t="s">
        <v>168</v>
      </c>
      <c r="C105" s="23">
        <f t="shared" si="15"/>
        <v>7964.4599999999991</v>
      </c>
      <c r="D105" s="40">
        <v>441.89</v>
      </c>
      <c r="E105" s="40">
        <f>350+1011.12+313.2+826.5</f>
        <v>2500.8199999999997</v>
      </c>
      <c r="F105" s="40">
        <f>670+200+100+1084.7+233.2</f>
        <v>2287.8999999999996</v>
      </c>
      <c r="G105" s="40">
        <f>24.64+257.23+1273.5</f>
        <v>1555.37</v>
      </c>
      <c r="H105" s="40">
        <f>50+24.64+19.84+1084</f>
        <v>1178.48</v>
      </c>
      <c r="I105" s="24"/>
      <c r="J105" s="24"/>
      <c r="K105" s="25" t="s">
        <v>37</v>
      </c>
      <c r="L105" s="25" t="s">
        <v>37</v>
      </c>
      <c r="M105" s="25" t="s">
        <v>37</v>
      </c>
      <c r="N105" s="25" t="s">
        <v>37</v>
      </c>
      <c r="O105" s="25" t="s">
        <v>37</v>
      </c>
      <c r="P105" s="25" t="s">
        <v>37</v>
      </c>
    </row>
    <row r="106" spans="1:16" ht="32.25" customHeight="1">
      <c r="A106" s="39"/>
      <c r="B106" s="22" t="s">
        <v>169</v>
      </c>
      <c r="C106" s="23">
        <f t="shared" si="15"/>
        <v>14795.480000000001</v>
      </c>
      <c r="D106" s="40">
        <v>1257.69</v>
      </c>
      <c r="E106" s="40">
        <f>1928.5+2913</f>
        <v>4841.5</v>
      </c>
      <c r="F106" s="40">
        <f>180+4430+1082.3</f>
        <v>5692.3</v>
      </c>
      <c r="G106" s="40">
        <f>600.21+1273.5</f>
        <v>1873.71</v>
      </c>
      <c r="H106" s="40">
        <f>46.28+1084</f>
        <v>1130.28</v>
      </c>
      <c r="I106" s="24"/>
      <c r="J106" s="24"/>
      <c r="K106" s="25" t="s">
        <v>37</v>
      </c>
      <c r="L106" s="25" t="s">
        <v>37</v>
      </c>
      <c r="M106" s="25" t="s">
        <v>37</v>
      </c>
      <c r="N106" s="25" t="s">
        <v>37</v>
      </c>
      <c r="O106" s="25" t="s">
        <v>37</v>
      </c>
      <c r="P106" s="25" t="s">
        <v>37</v>
      </c>
    </row>
    <row r="107" spans="1:16" ht="32.25" customHeight="1">
      <c r="A107" s="39"/>
      <c r="B107" s="22" t="s">
        <v>170</v>
      </c>
      <c r="C107" s="23">
        <f t="shared" si="15"/>
        <v>35453.050000000003</v>
      </c>
      <c r="D107" s="36">
        <v>360</v>
      </c>
      <c r="E107" s="36">
        <f t="shared" ref="E107:H107" si="18">SUM(E108:E111)</f>
        <v>100</v>
      </c>
      <c r="F107" s="36">
        <f t="shared" si="18"/>
        <v>7190</v>
      </c>
      <c r="G107" s="36">
        <f t="shared" si="18"/>
        <v>9640</v>
      </c>
      <c r="H107" s="36">
        <f t="shared" si="18"/>
        <v>18163.05</v>
      </c>
      <c r="I107" s="24"/>
      <c r="J107" s="24"/>
      <c r="K107" s="25" t="s">
        <v>37</v>
      </c>
      <c r="L107" s="25" t="s">
        <v>37</v>
      </c>
      <c r="M107" s="25" t="s">
        <v>37</v>
      </c>
      <c r="N107" s="25" t="s">
        <v>37</v>
      </c>
      <c r="O107" s="25" t="s">
        <v>37</v>
      </c>
      <c r="P107" s="25" t="s">
        <v>37</v>
      </c>
    </row>
    <row r="108" spans="1:16" ht="32.25" customHeight="1">
      <c r="A108" s="39"/>
      <c r="B108" s="22" t="s">
        <v>171</v>
      </c>
      <c r="C108" s="23">
        <f t="shared" si="15"/>
        <v>19410</v>
      </c>
      <c r="D108" s="40">
        <v>240</v>
      </c>
      <c r="E108" s="40">
        <v>100</v>
      </c>
      <c r="F108" s="40">
        <f>800+240+150+3400</f>
        <v>4590</v>
      </c>
      <c r="G108" s="40">
        <f>4040</f>
        <v>4040</v>
      </c>
      <c r="H108" s="40">
        <f>1240+9200</f>
        <v>10440</v>
      </c>
      <c r="I108" s="24"/>
      <c r="J108" s="24"/>
      <c r="K108" s="25" t="s">
        <v>37</v>
      </c>
      <c r="L108" s="25" t="s">
        <v>37</v>
      </c>
      <c r="M108" s="25" t="s">
        <v>37</v>
      </c>
      <c r="N108" s="25" t="s">
        <v>37</v>
      </c>
      <c r="O108" s="25" t="s">
        <v>37</v>
      </c>
      <c r="P108" s="25" t="s">
        <v>37</v>
      </c>
    </row>
    <row r="109" spans="1:16" ht="32.25" customHeight="1">
      <c r="A109" s="39"/>
      <c r="B109" s="22" t="s">
        <v>172</v>
      </c>
      <c r="C109" s="23">
        <f t="shared" si="15"/>
        <v>2600</v>
      </c>
      <c r="D109" s="40">
        <v>0</v>
      </c>
      <c r="E109" s="40">
        <v>0</v>
      </c>
      <c r="F109" s="40">
        <f>2240+360</f>
        <v>2600</v>
      </c>
      <c r="G109" s="40">
        <v>0</v>
      </c>
      <c r="H109" s="40">
        <v>0</v>
      </c>
      <c r="I109" s="24"/>
      <c r="J109" s="24"/>
      <c r="K109" s="25" t="s">
        <v>37</v>
      </c>
      <c r="L109" s="25" t="s">
        <v>37</v>
      </c>
      <c r="M109" s="25" t="s">
        <v>37</v>
      </c>
      <c r="N109" s="25" t="s">
        <v>37</v>
      </c>
      <c r="O109" s="25" t="s">
        <v>37</v>
      </c>
      <c r="P109" s="25" t="s">
        <v>37</v>
      </c>
    </row>
    <row r="110" spans="1:16" ht="32.25" customHeight="1">
      <c r="A110" s="39"/>
      <c r="B110" s="22" t="s">
        <v>173</v>
      </c>
      <c r="C110" s="23">
        <f t="shared" si="15"/>
        <v>13170</v>
      </c>
      <c r="D110" s="40">
        <v>120</v>
      </c>
      <c r="E110" s="40">
        <v>0</v>
      </c>
      <c r="F110" s="40">
        <v>0</v>
      </c>
      <c r="G110" s="40">
        <v>5600</v>
      </c>
      <c r="H110" s="40">
        <f>3850+3600</f>
        <v>7450</v>
      </c>
      <c r="I110" s="24"/>
      <c r="J110" s="24"/>
      <c r="K110" s="25" t="s">
        <v>37</v>
      </c>
      <c r="L110" s="25" t="s">
        <v>37</v>
      </c>
      <c r="M110" s="25" t="s">
        <v>37</v>
      </c>
      <c r="N110" s="25" t="s">
        <v>37</v>
      </c>
      <c r="O110" s="25" t="s">
        <v>37</v>
      </c>
      <c r="P110" s="25" t="s">
        <v>37</v>
      </c>
    </row>
    <row r="111" spans="1:16" ht="63.75" customHeight="1">
      <c r="A111" s="39"/>
      <c r="B111" s="22" t="s">
        <v>174</v>
      </c>
      <c r="C111" s="23">
        <f t="shared" si="15"/>
        <v>273.05</v>
      </c>
      <c r="D111" s="40">
        <v>0</v>
      </c>
      <c r="E111" s="40">
        <v>0</v>
      </c>
      <c r="F111" s="40">
        <v>0</v>
      </c>
      <c r="G111" s="40">
        <v>0</v>
      </c>
      <c r="H111" s="40">
        <v>273.05</v>
      </c>
      <c r="I111" s="24"/>
      <c r="J111" s="24"/>
      <c r="K111" s="25" t="s">
        <v>37</v>
      </c>
      <c r="L111" s="25" t="s">
        <v>37</v>
      </c>
      <c r="M111" s="25" t="s">
        <v>37</v>
      </c>
      <c r="N111" s="25" t="s">
        <v>37</v>
      </c>
      <c r="O111" s="25" t="s">
        <v>37</v>
      </c>
      <c r="P111" s="25" t="s">
        <v>37</v>
      </c>
    </row>
    <row r="112" spans="1:16" ht="32.25" customHeight="1">
      <c r="A112" s="39"/>
      <c r="B112" s="22" t="s">
        <v>176</v>
      </c>
      <c r="C112" s="29"/>
      <c r="D112" s="25"/>
      <c r="E112" s="25"/>
      <c r="F112" s="25"/>
      <c r="G112" s="25"/>
      <c r="H112" s="25"/>
      <c r="I112" s="24"/>
      <c r="J112" s="24"/>
      <c r="K112" s="25">
        <v>5857.73</v>
      </c>
      <c r="L112" s="25">
        <v>258.52999999999997</v>
      </c>
      <c r="M112" s="25">
        <v>790.81</v>
      </c>
      <c r="N112" s="25">
        <v>1344.08</v>
      </c>
      <c r="O112" s="25">
        <v>1663.28</v>
      </c>
      <c r="P112" s="25">
        <v>1801.01</v>
      </c>
    </row>
    <row r="113" spans="1:16" ht="32.25" customHeight="1">
      <c r="A113" s="39"/>
      <c r="B113" s="22" t="s">
        <v>67</v>
      </c>
      <c r="C113" s="29"/>
      <c r="D113" s="38"/>
      <c r="E113" s="25"/>
      <c r="F113" s="25"/>
      <c r="G113" s="25"/>
      <c r="H113" s="25"/>
      <c r="I113" s="24"/>
      <c r="J113" s="24"/>
      <c r="K113" s="25">
        <v>115.30800000000001</v>
      </c>
      <c r="L113" s="25">
        <v>0.66449999999999998</v>
      </c>
      <c r="M113" s="25">
        <v>16.485499999999998</v>
      </c>
      <c r="N113" s="25">
        <v>26.351500000000001</v>
      </c>
      <c r="O113" s="25">
        <v>32.761499999999998</v>
      </c>
      <c r="P113" s="25">
        <v>39.037500000000001</v>
      </c>
    </row>
    <row r="114" spans="1:16" ht="32.25" customHeight="1">
      <c r="A114" s="39"/>
      <c r="B114" s="22" t="s">
        <v>193</v>
      </c>
      <c r="C114" s="29"/>
      <c r="D114" s="25"/>
      <c r="E114" s="25"/>
      <c r="F114" s="25"/>
      <c r="G114" s="25"/>
      <c r="H114" s="25"/>
      <c r="I114" s="24"/>
      <c r="J114" s="24"/>
      <c r="K114" s="25">
        <v>107.66</v>
      </c>
      <c r="L114" s="25">
        <v>0</v>
      </c>
      <c r="M114" s="25">
        <v>15.38</v>
      </c>
      <c r="N114" s="25">
        <v>30.76</v>
      </c>
      <c r="O114" s="25">
        <v>30.76</v>
      </c>
      <c r="P114" s="25">
        <v>30.76</v>
      </c>
    </row>
    <row r="115" spans="1:16" ht="32.25" customHeight="1">
      <c r="A115" s="39"/>
      <c r="B115" s="22" t="s">
        <v>68</v>
      </c>
      <c r="C115" s="29"/>
      <c r="D115" s="25"/>
      <c r="E115" s="25"/>
      <c r="F115" s="25"/>
      <c r="G115" s="25"/>
      <c r="H115" s="25"/>
      <c r="I115" s="24"/>
      <c r="J115" s="24"/>
      <c r="K115" s="25">
        <v>360</v>
      </c>
      <c r="L115" s="25">
        <v>0</v>
      </c>
      <c r="M115" s="25">
        <v>90</v>
      </c>
      <c r="N115" s="25">
        <v>90</v>
      </c>
      <c r="O115" s="25">
        <v>90</v>
      </c>
      <c r="P115" s="25">
        <v>90</v>
      </c>
    </row>
    <row r="116" spans="1:16" ht="32.25" customHeight="1">
      <c r="A116" s="39"/>
      <c r="B116" s="22" t="s">
        <v>194</v>
      </c>
      <c r="C116" s="29"/>
      <c r="D116" s="25"/>
      <c r="E116" s="25"/>
      <c r="F116" s="25"/>
      <c r="G116" s="25"/>
      <c r="H116" s="25"/>
      <c r="I116" s="24"/>
      <c r="J116" s="24"/>
      <c r="K116" s="25">
        <v>4.5</v>
      </c>
      <c r="L116" s="25">
        <v>0.3</v>
      </c>
      <c r="M116" s="25">
        <v>0.6</v>
      </c>
      <c r="N116" s="25">
        <v>0.9</v>
      </c>
      <c r="O116" s="25">
        <v>1.2</v>
      </c>
      <c r="P116" s="25">
        <v>1.5</v>
      </c>
    </row>
    <row r="117" spans="1:16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</sheetData>
  <mergeCells count="278">
    <mergeCell ref="C8:C9"/>
    <mergeCell ref="D8:H8"/>
    <mergeCell ref="K8:K9"/>
    <mergeCell ref="L8:P8"/>
    <mergeCell ref="A22:A25"/>
    <mergeCell ref="B22:B25"/>
    <mergeCell ref="C22:C25"/>
    <mergeCell ref="D22:D25"/>
    <mergeCell ref="E22:E25"/>
    <mergeCell ref="A7:A9"/>
    <mergeCell ref="B7:B9"/>
    <mergeCell ref="C7:H7"/>
    <mergeCell ref="I7:I9"/>
    <mergeCell ref="J7:J9"/>
    <mergeCell ref="K7:P7"/>
    <mergeCell ref="F48:F49"/>
    <mergeCell ref="G48:G49"/>
    <mergeCell ref="H48:H49"/>
    <mergeCell ref="J48:J49"/>
    <mergeCell ref="A48:A49"/>
    <mergeCell ref="B48:B49"/>
    <mergeCell ref="D48:D49"/>
    <mergeCell ref="E48:E49"/>
    <mergeCell ref="F22:F25"/>
    <mergeCell ref="G22:G25"/>
    <mergeCell ref="H22:H25"/>
    <mergeCell ref="J22:J25"/>
    <mergeCell ref="I48:I49"/>
    <mergeCell ref="G54:G55"/>
    <mergeCell ref="H54:H55"/>
    <mergeCell ref="I54:I55"/>
    <mergeCell ref="J54:J55"/>
    <mergeCell ref="I56:I57"/>
    <mergeCell ref="A54:A55"/>
    <mergeCell ref="B54:B55"/>
    <mergeCell ref="D54:D55"/>
    <mergeCell ref="E54:E55"/>
    <mergeCell ref="H56:H57"/>
    <mergeCell ref="J56:J57"/>
    <mergeCell ref="J62:J63"/>
    <mergeCell ref="A64:A65"/>
    <mergeCell ref="B64:B65"/>
    <mergeCell ref="D64:D65"/>
    <mergeCell ref="E64:E65"/>
    <mergeCell ref="A62:A63"/>
    <mergeCell ref="B62:B63"/>
    <mergeCell ref="D62:D63"/>
    <mergeCell ref="E62:E63"/>
    <mergeCell ref="F62:F63"/>
    <mergeCell ref="D76:D77"/>
    <mergeCell ref="E76:E77"/>
    <mergeCell ref="F76:F77"/>
    <mergeCell ref="J74:J75"/>
    <mergeCell ref="F72:F73"/>
    <mergeCell ref="G72:G73"/>
    <mergeCell ref="H72:H73"/>
    <mergeCell ref="J72:J73"/>
    <mergeCell ref="A74:A75"/>
    <mergeCell ref="B74:B75"/>
    <mergeCell ref="D74:D75"/>
    <mergeCell ref="E74:E75"/>
    <mergeCell ref="A72:A73"/>
    <mergeCell ref="B72:B73"/>
    <mergeCell ref="D72:D73"/>
    <mergeCell ref="E72:E73"/>
    <mergeCell ref="F85:F86"/>
    <mergeCell ref="G85:G86"/>
    <mergeCell ref="H85:H86"/>
    <mergeCell ref="J85:J86"/>
    <mergeCell ref="A87:A88"/>
    <mergeCell ref="B87:B88"/>
    <mergeCell ref="D87:D88"/>
    <mergeCell ref="E87:E88"/>
    <mergeCell ref="J83:J84"/>
    <mergeCell ref="A85:A86"/>
    <mergeCell ref="B85:B86"/>
    <mergeCell ref="D85:D86"/>
    <mergeCell ref="E85:E86"/>
    <mergeCell ref="A83:A84"/>
    <mergeCell ref="B83:B84"/>
    <mergeCell ref="D83:D84"/>
    <mergeCell ref="E83:E84"/>
    <mergeCell ref="F83:F84"/>
    <mergeCell ref="I83:I84"/>
    <mergeCell ref="C83:C84"/>
    <mergeCell ref="D89:D90"/>
    <mergeCell ref="E89:E90"/>
    <mergeCell ref="F89:F90"/>
    <mergeCell ref="F87:F88"/>
    <mergeCell ref="G87:G88"/>
    <mergeCell ref="H87:H88"/>
    <mergeCell ref="I87:I88"/>
    <mergeCell ref="I89:I90"/>
    <mergeCell ref="J87:J88"/>
    <mergeCell ref="A1:P1"/>
    <mergeCell ref="A2:P2"/>
    <mergeCell ref="A3:P3"/>
    <mergeCell ref="F98:F99"/>
    <mergeCell ref="G98:G99"/>
    <mergeCell ref="H98:H99"/>
    <mergeCell ref="J98:J99"/>
    <mergeCell ref="G96:G97"/>
    <mergeCell ref="H96:H97"/>
    <mergeCell ref="I96:I97"/>
    <mergeCell ref="J96:J97"/>
    <mergeCell ref="A98:A99"/>
    <mergeCell ref="B98:B99"/>
    <mergeCell ref="D98:D99"/>
    <mergeCell ref="E98:E99"/>
    <mergeCell ref="A96:A97"/>
    <mergeCell ref="B96:B97"/>
    <mergeCell ref="D96:D97"/>
    <mergeCell ref="E96:E97"/>
    <mergeCell ref="F96:F97"/>
    <mergeCell ref="F94:F95"/>
    <mergeCell ref="G94:G95"/>
    <mergeCell ref="H94:H95"/>
    <mergeCell ref="I94:I95"/>
    <mergeCell ref="C94:C95"/>
    <mergeCell ref="C96:C97"/>
    <mergeCell ref="C98:C99"/>
    <mergeCell ref="C91:C92"/>
    <mergeCell ref="C89:C90"/>
    <mergeCell ref="C87:C88"/>
    <mergeCell ref="C85:C86"/>
    <mergeCell ref="J94:J95"/>
    <mergeCell ref="A94:A95"/>
    <mergeCell ref="B94:B95"/>
    <mergeCell ref="D94:D95"/>
    <mergeCell ref="E94:E95"/>
    <mergeCell ref="G91:G92"/>
    <mergeCell ref="H91:H92"/>
    <mergeCell ref="J91:J92"/>
    <mergeCell ref="G89:G90"/>
    <mergeCell ref="H89:H90"/>
    <mergeCell ref="J89:J90"/>
    <mergeCell ref="A91:A92"/>
    <mergeCell ref="B91:B92"/>
    <mergeCell ref="D91:D92"/>
    <mergeCell ref="E91:E92"/>
    <mergeCell ref="A89:A90"/>
    <mergeCell ref="B89:B90"/>
    <mergeCell ref="F74:F75"/>
    <mergeCell ref="G74:G75"/>
    <mergeCell ref="H74:H75"/>
    <mergeCell ref="I74:I75"/>
    <mergeCell ref="F64:F65"/>
    <mergeCell ref="A5:P5"/>
    <mergeCell ref="I22:I25"/>
    <mergeCell ref="G76:G77"/>
    <mergeCell ref="H76:H77"/>
    <mergeCell ref="J76:J77"/>
    <mergeCell ref="C64:C65"/>
    <mergeCell ref="C62:C63"/>
    <mergeCell ref="C58:C59"/>
    <mergeCell ref="C56:C57"/>
    <mergeCell ref="C54:C55"/>
    <mergeCell ref="C48:C49"/>
    <mergeCell ref="C76:C77"/>
    <mergeCell ref="C74:C75"/>
    <mergeCell ref="C72:C73"/>
    <mergeCell ref="C50:C51"/>
    <mergeCell ref="I50:I51"/>
    <mergeCell ref="J50:J51"/>
    <mergeCell ref="A76:A77"/>
    <mergeCell ref="B76:B77"/>
    <mergeCell ref="A81:A82"/>
    <mergeCell ref="B81:B82"/>
    <mergeCell ref="D81:D82"/>
    <mergeCell ref="E81:E82"/>
    <mergeCell ref="F81:F82"/>
    <mergeCell ref="A78:A79"/>
    <mergeCell ref="C81:C82"/>
    <mergeCell ref="C78:C79"/>
    <mergeCell ref="G78:G79"/>
    <mergeCell ref="B78:B79"/>
    <mergeCell ref="D78:D79"/>
    <mergeCell ref="E78:E79"/>
    <mergeCell ref="F78:F79"/>
    <mergeCell ref="G50:G51"/>
    <mergeCell ref="H50:H51"/>
    <mergeCell ref="J52:J53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A52:A53"/>
    <mergeCell ref="B52:B53"/>
    <mergeCell ref="C52:C53"/>
    <mergeCell ref="D52:D53"/>
    <mergeCell ref="E52:E53"/>
    <mergeCell ref="F52:F53"/>
    <mergeCell ref="I58:I59"/>
    <mergeCell ref="A58:A59"/>
    <mergeCell ref="B58:B59"/>
    <mergeCell ref="D58:D59"/>
    <mergeCell ref="E58:E59"/>
    <mergeCell ref="A66:A67"/>
    <mergeCell ref="B66:B67"/>
    <mergeCell ref="C66:C67"/>
    <mergeCell ref="D66:D67"/>
    <mergeCell ref="E66:E67"/>
    <mergeCell ref="F66:F67"/>
    <mergeCell ref="A50:A51"/>
    <mergeCell ref="B50:B51"/>
    <mergeCell ref="D50:D51"/>
    <mergeCell ref="E50:E51"/>
    <mergeCell ref="F50:F51"/>
    <mergeCell ref="F58:F59"/>
    <mergeCell ref="A56:A57"/>
    <mergeCell ref="B56:B57"/>
    <mergeCell ref="D56:D57"/>
    <mergeCell ref="E56:E57"/>
    <mergeCell ref="F56:F57"/>
    <mergeCell ref="F54:F55"/>
    <mergeCell ref="A68:A69"/>
    <mergeCell ref="B68:B69"/>
    <mergeCell ref="C68:C69"/>
    <mergeCell ref="D68:D69"/>
    <mergeCell ref="E68:E69"/>
    <mergeCell ref="F68:F69"/>
    <mergeCell ref="G68:G69"/>
    <mergeCell ref="H68:H69"/>
    <mergeCell ref="I68:I69"/>
    <mergeCell ref="H70:H71"/>
    <mergeCell ref="I70:I71"/>
    <mergeCell ref="I91:I92"/>
    <mergeCell ref="G52:G53"/>
    <mergeCell ref="H52:H53"/>
    <mergeCell ref="I52:I53"/>
    <mergeCell ref="G58:G59"/>
    <mergeCell ref="H58:H59"/>
    <mergeCell ref="J58:J59"/>
    <mergeCell ref="G56:G57"/>
    <mergeCell ref="J66:J67"/>
    <mergeCell ref="J68:J69"/>
    <mergeCell ref="G81:G82"/>
    <mergeCell ref="H81:H82"/>
    <mergeCell ref="J81:J82"/>
    <mergeCell ref="I81:I82"/>
    <mergeCell ref="J78:J79"/>
    <mergeCell ref="H78:H79"/>
    <mergeCell ref="G64:G65"/>
    <mergeCell ref="H64:H65"/>
    <mergeCell ref="J64:J65"/>
    <mergeCell ref="G62:G63"/>
    <mergeCell ref="H62:H63"/>
    <mergeCell ref="I62:I63"/>
    <mergeCell ref="F91:F92"/>
    <mergeCell ref="G83:G84"/>
    <mergeCell ref="H83:H84"/>
    <mergeCell ref="G66:G67"/>
    <mergeCell ref="H66:H67"/>
    <mergeCell ref="I66:I67"/>
    <mergeCell ref="J70:J71"/>
    <mergeCell ref="A100:A101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J100:J101"/>
    <mergeCell ref="A70:A71"/>
    <mergeCell ref="B70:B71"/>
    <mergeCell ref="C70:C71"/>
    <mergeCell ref="D70:D71"/>
    <mergeCell ref="E70:E71"/>
    <mergeCell ref="F70:F71"/>
    <mergeCell ref="G70:G71"/>
  </mergeCells>
  <pageMargins left="0.19685039370078741" right="0.19685039370078741" top="0.74803149606299213" bottom="0.19685039370078741" header="0.31496062992125984" footer="0.31496062992125984"/>
  <pageSetup paperSize="9" scale="62" fitToHeight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Сводный бюджет</vt:lpstr>
      <vt:lpstr>Переч меропр</vt:lpstr>
      <vt:lpstr>'Переч меропр'!Заголовки_для_печати</vt:lpstr>
      <vt:lpstr>'Сводный бюджет'!Заголовки_для_печати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Brazhnikova</dc:creator>
  <cp:lastModifiedBy>Кургузова Татьяна Валерьевна</cp:lastModifiedBy>
  <cp:lastPrinted>2012-05-23T13:48:53Z</cp:lastPrinted>
  <dcterms:created xsi:type="dcterms:W3CDTF">2010-09-01T14:33:32Z</dcterms:created>
  <dcterms:modified xsi:type="dcterms:W3CDTF">2012-06-04T05:15:01Z</dcterms:modified>
</cp:coreProperties>
</file>